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Dummy Files\"/>
    </mc:Choice>
  </mc:AlternateContent>
  <xr:revisionPtr revIDLastSave="0" documentId="13_ncr:1_{851C46AF-EA84-40A2-BEEB-929D611A4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LPA" sheetId="1" r:id="rId1"/>
  </sheets>
  <definedNames>
    <definedName name="_xlnm.Print_Area" localSheetId="0">ILPA!$B$1:$M$114</definedName>
    <definedName name="_xlnm.Print_Titles" localSheetId="0">ILPA!$1:$6</definedName>
    <definedName name="rngA1BeginningIncentive" localSheetId="0">ILPA!$C$61</definedName>
    <definedName name="rngA1BeginningNav" localSheetId="0">ILPA!$B$9</definedName>
    <definedName name="rngA3Miscellaneous" localSheetId="0">ILPA!$B$76:$B$83</definedName>
    <definedName name="rngA3Miscellaneous1" localSheetId="0">ILPA!#REF!</definedName>
    <definedName name="rngA3Miscellaneous2" localSheetId="0">ILPA!#REF!</definedName>
    <definedName name="rngB1CapitalizedFees" localSheetId="0">ILPA!$C$89</definedName>
    <definedName name="rngB1CategoriesReimbursements" localSheetId="0">ILPA!$C$100</definedName>
    <definedName name="rngB1CategoriesTotal" localSheetId="0">ILPA!$C$91</definedName>
    <definedName name="rngB1OffsetCategories1" localSheetId="0">ILPA!#REF!</definedName>
    <definedName name="rngB1OffsetCategories2" localSheetId="0">ILPA!#REF!</definedName>
    <definedName name="rngB1PartnershipExpense" localSheetId="0">ILPA!$C$87</definedName>
    <definedName name="rngCatetoriesReceivedTotal" localSheetId="0">ILPA!$B$101</definedName>
    <definedName name="rngColFoot2" localSheetId="0">ILPA!$Z$1</definedName>
    <definedName name="rngColFootnotesClear" localSheetId="0">ILPA!$Z$110</definedName>
    <definedName name="rngColLpInvestor" localSheetId="0">ILPA!$Y$1</definedName>
    <definedName name="rngColOffsetLPs" localSheetId="0">ILPA!$D$6</definedName>
    <definedName name="rngColOffsetPct" localSheetId="0">ILPA!$D$31</definedName>
    <definedName name="rngColPeriodGPsLTD" localSheetId="0">ILPA!$M$6</definedName>
    <definedName name="rngColPeriodGPsQTD" localSheetId="0">ILPA!$K$6</definedName>
    <definedName name="rngColPeriodGPsYTD" localSheetId="0">ILPA!$L$6</definedName>
    <definedName name="rngColPeriodLPsLTD" localSheetId="0">ILPA!$G$6</definedName>
    <definedName name="rngColPeriodLPsQTD" localSheetId="0">ILPA!$E$6</definedName>
    <definedName name="rngColPeriodLPsYTD" localSheetId="0">ILPA!$F$6</definedName>
    <definedName name="rngColPeriodLTD" localSheetId="0">ILPA!$J$6</definedName>
    <definedName name="rngColPeriodQTD" localSheetId="0">ILPA!$H$6</definedName>
    <definedName name="rngColPeriodYTD" localSheetId="0">ILPA!$I$6</definedName>
    <definedName name="rngContribution1" localSheetId="0">ILPA!#REF!</definedName>
    <definedName name="rngContribution2" localSheetId="0">ILPA!#REF!</definedName>
    <definedName name="rngDateCurrentPeriodStart" localSheetId="0">ILPA!$O$4</definedName>
    <definedName name="rngDateCurrentYearStart" localSheetId="0">ILPA!$O$3</definedName>
    <definedName name="rngDateInceptionStart" localSheetId="0">ILPA!$O$2</definedName>
    <definedName name="rngDatePeriodEnd" localSheetId="0">ILPA!$O$5</definedName>
    <definedName name="rngDistributions1" localSheetId="0">ILPA!#REF!</definedName>
    <definedName name="rngDistributions2" localSheetId="0">ILPA!#REF!</definedName>
    <definedName name="rngEntity" localSheetId="0">ILPA!$B$3</definedName>
    <definedName name="rngFootnote5" localSheetId="0">ILPA!$B$114,ILPA!$Z$114</definedName>
    <definedName name="rngFootnoteHeader" localSheetId="0">ILPA!$B$111,ILPA!$Z$111</definedName>
    <definedName name="rngFootnoteInsert1" localSheetId="0">ILPA!$B$111</definedName>
    <definedName name="rngFootnoteInsert2" localSheetId="0">ILPA!$B$114</definedName>
    <definedName name="rngIncentiveAllocation" localSheetId="0">ILPA!$C$62</definedName>
    <definedName name="rngIncentiveAllocationAccrued" localSheetId="0">ILPA!$C$63</definedName>
    <definedName name="rngIncentiveEndingNAV" localSheetId="0">ILPA!$C$65</definedName>
    <definedName name="rngInvestorGP" localSheetId="0">ILPA!$K$8</definedName>
    <definedName name="rngInvestorID" localSheetId="0">ILPA!$B$1</definedName>
    <definedName name="rngInvestorLP" localSheetId="0">ILPA!$B$7</definedName>
    <definedName name="rngInvestorLP2" localSheetId="0">ILPA!$E$8</definedName>
    <definedName name="rngLeCurrency" localSheetId="0">ILPA!$E$9:$M$9,ILPA!$E$101:$M$101</definedName>
    <definedName name="rngManagementFee1" localSheetId="0">ILPA!#REF!</definedName>
    <definedName name="rngManagementFee2" localSheetId="0">ILPA!#REF!</definedName>
    <definedName name="rngManagementFeeRebate" localSheetId="0">ILPA!$B$15</definedName>
    <definedName name="rngMgtFeesGrossOffsets" localSheetId="0">ILPA!$B$14</definedName>
    <definedName name="rngOffsetCategories1" localSheetId="0">ILPA!#REF!</definedName>
    <definedName name="rngOffsetCategories2" localSheetId="0">ILPA!#REF!</definedName>
    <definedName name="rngOffsetCategoriesTotal" localSheetId="0">ILPA!$C$43</definedName>
    <definedName name="rngOperatingIncome1" localSheetId="0">ILPA!#REF!</definedName>
    <definedName name="rngOperatingIncome2" localSheetId="0">ILPA!#REF!</definedName>
    <definedName name="rngPartnershipExpenses" localSheetId="0">ILPA!$B$16</definedName>
    <definedName name="rngPartnershipExpenses1" localSheetId="0">ILPA!#REF!</definedName>
    <definedName name="rngPartnershipExpenses2" localSheetId="0">ILPA!#REF!</definedName>
    <definedName name="rngPlacementFees" localSheetId="0">ILPA!$B$58</definedName>
    <definedName name="rngRealizedGains" localSheetId="0">ILPA!$B$56</definedName>
    <definedName name="rngRealizedGains1" localSheetId="0">ILPA!#REF!</definedName>
    <definedName name="rngRealizedGains2" localSheetId="0">ILPA!#REF!</definedName>
    <definedName name="rngReconUnapplied" localSheetId="0">ILPA!$C$42:$D$45</definedName>
    <definedName name="rngRowA1Offsets" localSheetId="0">ILPA!$B$30</definedName>
    <definedName name="rngRowContributions" localSheetId="0">ILPA!$B$10</definedName>
    <definedName name="rngRowDistributions" localSheetId="0">ILPA!$B$11</definedName>
    <definedName name="rngSyndicationCosts" localSheetId="0">ILPA!$B$59</definedName>
    <definedName name="rngUnappliedOffBegin" localSheetId="0">ILPA!$C$42</definedName>
    <definedName name="rngUnfundedAdjustments" localSheetId="0">ILPA!$B$73</definedName>
    <definedName name="rngUnfundedBeginning" localSheetId="0">ILPA!$B$69</definedName>
    <definedName name="rngUnfundedContributions" localSheetId="0">ILPA!$B$70</definedName>
    <definedName name="rngUnfundedDistributions" localSheetId="0">ILPA!$B$71</definedName>
    <definedName name="rngUnfundedEnding" localSheetId="0">ILPA!$B$74</definedName>
    <definedName name="rngUnfundedExpired" localSheetId="0">ILPA!$B$72</definedName>
    <definedName name="rngUnfundedTotal" localSheetId="0">ILPA!$B$68</definedName>
    <definedName name="rngUnrealizedGains" localSheetId="0">ILPA!$B$57</definedName>
    <definedName name="rngUnrealizedGains1" localSheetId="0">ILPA!#REF!</definedName>
    <definedName name="rngUnrealizedGains2" localSheetId="0">ILPA!#REF!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F101" i="1"/>
  <c r="E101" i="1"/>
  <c r="M91" i="1"/>
  <c r="L91" i="1"/>
  <c r="K91" i="1"/>
  <c r="J91" i="1"/>
  <c r="I91" i="1"/>
  <c r="H91" i="1"/>
  <c r="G91" i="1"/>
  <c r="F91" i="1"/>
  <c r="E91" i="1"/>
  <c r="J90" i="1"/>
  <c r="I90" i="1"/>
  <c r="H90" i="1"/>
  <c r="G90" i="1"/>
  <c r="F90" i="1"/>
  <c r="E90" i="1"/>
  <c r="J88" i="1"/>
  <c r="I88" i="1"/>
  <c r="H88" i="1"/>
  <c r="G88" i="1"/>
  <c r="F88" i="1"/>
  <c r="E88" i="1"/>
  <c r="J86" i="1"/>
  <c r="J101" i="1" s="1"/>
  <c r="I86" i="1"/>
  <c r="I101" i="1" s="1"/>
  <c r="H86" i="1"/>
  <c r="H101" i="1" s="1"/>
  <c r="G86" i="1"/>
  <c r="F86" i="1"/>
  <c r="E86" i="1"/>
  <c r="E85" i="1"/>
  <c r="J82" i="1"/>
  <c r="I82" i="1"/>
  <c r="H82" i="1"/>
  <c r="E82" i="1"/>
  <c r="K76" i="1"/>
  <c r="H76" i="1"/>
  <c r="E76" i="1"/>
  <c r="K74" i="1"/>
  <c r="J74" i="1"/>
  <c r="I74" i="1"/>
  <c r="E74" i="1"/>
  <c r="M69" i="1"/>
  <c r="M74" i="1" s="1"/>
  <c r="L69" i="1"/>
  <c r="L74" i="1" s="1"/>
  <c r="K69" i="1"/>
  <c r="J69" i="1"/>
  <c r="I69" i="1"/>
  <c r="H69" i="1"/>
  <c r="H74" i="1" s="1"/>
  <c r="G69" i="1"/>
  <c r="G74" i="1" s="1"/>
  <c r="F69" i="1"/>
  <c r="F74" i="1" s="1"/>
  <c r="E69" i="1"/>
  <c r="M68" i="1"/>
  <c r="L68" i="1"/>
  <c r="J68" i="1"/>
  <c r="G82" i="1" s="1"/>
  <c r="I68" i="1"/>
  <c r="F82" i="1" s="1"/>
  <c r="G68" i="1"/>
  <c r="F68" i="1"/>
  <c r="K67" i="1"/>
  <c r="H67" i="1"/>
  <c r="E67" i="1"/>
  <c r="M64" i="1"/>
  <c r="L64" i="1"/>
  <c r="K64" i="1"/>
  <c r="J64" i="1"/>
  <c r="I64" i="1"/>
  <c r="H64" i="1"/>
  <c r="G64" i="1"/>
  <c r="F64" i="1"/>
  <c r="E64" i="1"/>
  <c r="K55" i="1"/>
  <c r="E55" i="1"/>
  <c r="M47" i="1"/>
  <c r="M55" i="1" s="1"/>
  <c r="M60" i="1" s="1"/>
  <c r="M65" i="1" s="1"/>
  <c r="L47" i="1"/>
  <c r="L55" i="1" s="1"/>
  <c r="K47" i="1"/>
  <c r="G47" i="1"/>
  <c r="G55" i="1" s="1"/>
  <c r="G60" i="1" s="1"/>
  <c r="G65" i="1" s="1"/>
  <c r="F47" i="1"/>
  <c r="F55" i="1" s="1"/>
  <c r="F60" i="1" s="1"/>
  <c r="F65" i="1" s="1"/>
  <c r="E47" i="1"/>
  <c r="J45" i="1"/>
  <c r="I45" i="1"/>
  <c r="M44" i="1"/>
  <c r="M45" i="1" s="1"/>
  <c r="L44" i="1"/>
  <c r="K44" i="1"/>
  <c r="J44" i="1"/>
  <c r="I44" i="1"/>
  <c r="H44" i="1"/>
  <c r="G44" i="1"/>
  <c r="F44" i="1"/>
  <c r="E44" i="1"/>
  <c r="M43" i="1"/>
  <c r="L43" i="1"/>
  <c r="K43" i="1"/>
  <c r="J43" i="1"/>
  <c r="I43" i="1"/>
  <c r="H43" i="1"/>
  <c r="G43" i="1"/>
  <c r="F43" i="1"/>
  <c r="E43" i="1"/>
  <c r="L42" i="1"/>
  <c r="L45" i="1" s="1"/>
  <c r="K42" i="1"/>
  <c r="K45" i="1" s="1"/>
  <c r="J42" i="1"/>
  <c r="I42" i="1"/>
  <c r="H42" i="1"/>
  <c r="H45" i="1" s="1"/>
  <c r="G42" i="1"/>
  <c r="G45" i="1" s="1"/>
  <c r="F42" i="1"/>
  <c r="F45" i="1" s="1"/>
  <c r="E42" i="1"/>
  <c r="E45" i="1" s="1"/>
  <c r="M16" i="1"/>
  <c r="L16" i="1"/>
  <c r="K16" i="1"/>
  <c r="J16" i="1"/>
  <c r="J47" i="1" s="1"/>
  <c r="J55" i="1" s="1"/>
  <c r="I16" i="1"/>
  <c r="I47" i="1" s="1"/>
  <c r="I55" i="1" s="1"/>
  <c r="H16" i="1"/>
  <c r="H47" i="1" s="1"/>
  <c r="H55" i="1" s="1"/>
  <c r="H60" i="1" s="1"/>
  <c r="H65" i="1" s="1"/>
  <c r="G16" i="1"/>
  <c r="F16" i="1"/>
  <c r="E16" i="1"/>
  <c r="M12" i="1"/>
  <c r="L12" i="1"/>
  <c r="L60" i="1" s="1"/>
  <c r="L65" i="1" s="1"/>
  <c r="K12" i="1"/>
  <c r="K60" i="1" s="1"/>
  <c r="K65" i="1" s="1"/>
  <c r="J12" i="1"/>
  <c r="J60" i="1" s="1"/>
  <c r="J65" i="1" s="1"/>
  <c r="I12" i="1"/>
  <c r="H12" i="1"/>
  <c r="G12" i="1"/>
  <c r="F12" i="1"/>
  <c r="E12" i="1"/>
  <c r="L9" i="1"/>
  <c r="K9" i="1"/>
  <c r="I9" i="1"/>
  <c r="H9" i="1"/>
  <c r="F9" i="1"/>
  <c r="E9" i="1"/>
  <c r="E60" i="1" s="1"/>
  <c r="E65" i="1" s="1"/>
  <c r="M5" i="1"/>
  <c r="L5" i="1"/>
  <c r="K5" i="1"/>
  <c r="J5" i="1"/>
  <c r="I5" i="1"/>
  <c r="H5" i="1"/>
  <c r="G5" i="1"/>
  <c r="F5" i="1"/>
  <c r="E5" i="1"/>
  <c r="M4" i="1"/>
  <c r="L4" i="1"/>
  <c r="K4" i="1"/>
  <c r="J4" i="1"/>
  <c r="I4" i="1"/>
  <c r="H4" i="1"/>
  <c r="G4" i="1"/>
  <c r="F4" i="1"/>
  <c r="E4" i="1"/>
  <c r="I60" i="1" l="1"/>
  <c r="I65" i="1" s="1"/>
</calcChain>
</file>

<file path=xl/sharedStrings.xml><?xml version="1.0" encoding="utf-8"?>
<sst xmlns="http://schemas.openxmlformats.org/spreadsheetml/2006/main" count="123" uniqueCount="115">
  <si>
    <t>Inception Start:</t>
  </si>
  <si>
    <t>QTD</t>
  </si>
  <si>
    <t>YTD</t>
  </si>
  <si>
    <t>Since Inception</t>
  </si>
  <si>
    <t>Current Year Start:</t>
  </si>
  <si>
    <t>Current Period Start:</t>
  </si>
  <si>
    <t>Period End:</t>
  </si>
  <si>
    <t>A.1 NAV Reconciliation and Summary of Fees, Expenses &amp; Incentive Allocation</t>
  </si>
  <si>
    <t>Total Fund (incl. GP Allocation)</t>
  </si>
  <si>
    <t>GP's Allocation of Total Fund</t>
  </si>
  <si>
    <t>Beginning NAV - Net of Incentive Allocation</t>
  </si>
  <si>
    <t>Contributions - Cash &amp; Non-Cash</t>
  </si>
  <si>
    <r>
      <t>Distributions - Cash &amp; Non-Cash (</t>
    </r>
    <r>
      <rPr>
        <sz val="9"/>
        <color rgb="FF00B0F0"/>
        <rFont val="Book Antiqua"/>
        <family val="1"/>
      </rPr>
      <t>input positive values</t>
    </r>
    <r>
      <rPr>
        <sz val="9"/>
        <rFont val="Book Antiqua"/>
        <family val="1"/>
      </rPr>
      <t>)</t>
    </r>
  </si>
  <si>
    <t>Total Cash / Non-Cash Flows (contributions, less distributions)</t>
  </si>
  <si>
    <t>Net Operating Income (Expense):</t>
  </si>
  <si>
    <t>(Management Fees – Gross of Offsets, Waivers &amp; Rebates):</t>
  </si>
  <si>
    <t>(Partnership Expenses - Total):</t>
  </si>
  <si>
    <t>Total Offsets to Fees &amp; Expenses (applied during period):</t>
  </si>
  <si>
    <t>Offset Categories</t>
  </si>
  <si>
    <t>Reconciliation for Unapplied Offset Balance (Roll-forward)</t>
  </si>
  <si>
    <t>Unapplied Offset Balance (Roll-forward) - Beginning Balance</t>
  </si>
  <si>
    <t>Plus: Total Offsets to Fees &amp; Expenses (recognized during period)</t>
  </si>
  <si>
    <t>Less: Total Offsets to Fees &amp; Expenses (applied during period)</t>
  </si>
  <si>
    <t>Unapplied Offset Balance (Roll-forward) - Ending Balance</t>
  </si>
  <si>
    <t>(Total Management Fees &amp; Partnership Expenses, Net of Offsets &amp; Rebates, Gross of Fee Waiver)</t>
  </si>
  <si>
    <t>Total Net Operating Income / (Expense)</t>
  </si>
  <si>
    <t>(Placement Fees)</t>
  </si>
  <si>
    <t>Realized Gain / (Loss)</t>
  </si>
  <si>
    <t>Change in Unrealized Gain / (Loss)</t>
  </si>
  <si>
    <t>Ending NAV - Net of Incentive Allocation</t>
  </si>
  <si>
    <t>Reconciliation for Accrued Incentive Allocation</t>
  </si>
  <si>
    <t>Accrued Incentive Allocation - Starting Period Balance</t>
  </si>
  <si>
    <t>Incentive Allocation - Paid During the Period</t>
  </si>
  <si>
    <t>Accrued Incentive Allocation - Periodic Change</t>
  </si>
  <si>
    <t>Accrued Incentive Allocation - Ending Period Balance</t>
  </si>
  <si>
    <t>Ending NAV - Gross of Accrued Incentive Allocation</t>
  </si>
  <si>
    <t>A.2 Commitment Reconciliation:</t>
  </si>
  <si>
    <t>Total Commitment</t>
  </si>
  <si>
    <t>Beginning Unfunded Commitment:</t>
  </si>
  <si>
    <t>Ending Unfunded Commitment</t>
  </si>
  <si>
    <r>
      <t>A.3 Miscellaneous** (</t>
    </r>
    <r>
      <rPr>
        <b/>
        <i/>
        <sz val="10"/>
        <color rgb="FF00B0F0"/>
        <rFont val="Book Antiqua"/>
        <family val="1"/>
      </rPr>
      <t>input positive values</t>
    </r>
    <r>
      <rPr>
        <b/>
        <i/>
        <sz val="10"/>
        <rFont val="Book Antiqua"/>
        <family val="1"/>
      </rPr>
      <t>):</t>
    </r>
  </si>
  <si>
    <t>Fund of Funds: Gross Fees, Exp. &amp; Incentive Allocation paid to the Underlying Funds****</t>
  </si>
  <si>
    <t>B. Schedule of Fees, Incentive Allocation &amp; Reimbursements Received by the GP &amp; Related Parties, with Respect to the Fund and Portfolio Companies/Investments Held by the Fund</t>
  </si>
  <si>
    <t>B.1 Source Allocation:</t>
  </si>
  <si>
    <t>Cumulative LPs' Allocation of Total Fund</t>
  </si>
  <si>
    <t>Affiliated Positions***</t>
  </si>
  <si>
    <t>With Respect to 
the Fund's LPs</t>
  </si>
  <si>
    <t>Management Fees - Net of Rebates, Gross of Offsets and Waivers</t>
  </si>
  <si>
    <t>Partnership Expenses - Paid to GP &amp; Related Parties - Gross of Offsets</t>
  </si>
  <si>
    <t>(Less Total Offsets to Fees &amp; Expenses - applied during period)</t>
  </si>
  <si>
    <t>Capitalized Transaction Fees &amp; Exp. - Paid to GP &amp; Related Parties****</t>
  </si>
  <si>
    <t>Total Fees with Respect to Portfolio Companies/Investments:</t>
  </si>
  <si>
    <t>Total Reimbursements for Travel &amp; Administrative Expenses****</t>
  </si>
  <si>
    <t>Total Received by the GP &amp; Related Parties</t>
  </si>
  <si>
    <t>*Current offset percentages for the specific LP; As offset calculations may change over the life of the Fund, the current offset percentages may not be applicable for calculating the non-QTD offset balances</t>
  </si>
  <si>
    <t>**Content in A.3 aims to provide users with additional context on the balances provided in other sections;  Some of the balances in A.3 represent a sub-total for an amount provided in another section;  Balances in this section should be entered as a positive amount, even though similar balances in other sections may typically be presented as a negative amount; To prevent double-counting, or other miscalculations, users should avoid netting balances in A.3 with amounts in other sections</t>
  </si>
  <si>
    <t>****Allocation for individual LPs, the Total Fund and all remaining positions may need to be estimated on a pro-rata basis</t>
  </si>
  <si>
    <t>Shaded/Italicized/Grouped Content Represents Level-2 Data</t>
  </si>
  <si>
    <r>
      <rPr>
        <vertAlign val="superscript"/>
        <sz val="9"/>
        <rFont val="Book Antiqua"/>
        <family val="1"/>
      </rPr>
      <t>+</t>
    </r>
    <r>
      <rPr>
        <sz val="9"/>
        <rFont val="Book Antiqua"/>
        <family val="1"/>
      </rPr>
      <t>A description should be provided in the footnote section for any amount(s) listed in this row for the year-to-date period</t>
    </r>
  </si>
  <si>
    <t>Professional Fee Income</t>
  </si>
  <si>
    <t>Interest Expense</t>
  </si>
  <si>
    <t>Dividend Income</t>
  </si>
  <si>
    <t>Interest Income</t>
  </si>
  <si>
    <t>Fee Waiver</t>
  </si>
  <si>
    <t>Professional</t>
  </si>
  <si>
    <t>Insurance</t>
  </si>
  <si>
    <t>Investment Costs</t>
  </si>
  <si>
    <t>Regulatory</t>
  </si>
  <si>
    <t>Other</t>
  </si>
  <si>
    <t>Travel &amp; Entertainment</t>
  </si>
  <si>
    <t>Organizational Costs</t>
  </si>
  <si>
    <t>Legal</t>
  </si>
  <si>
    <t>Due Dilligence</t>
  </si>
  <si>
    <t>Custody Fees</t>
  </si>
  <si>
    <t>Bank Fees</t>
  </si>
  <si>
    <t>Audit &amp; Tax</t>
  </si>
  <si>
    <t>Accounting, Admin &amp; IT</t>
  </si>
  <si>
    <t>(Less Contributions)</t>
  </si>
  <si>
    <t>Plus Recallable Distributions</t>
  </si>
  <si>
    <t>(Less Expired/Released Commitments)</t>
  </si>
  <si>
    <t>+/- Other Unfunded Adjustment</t>
  </si>
  <si>
    <t>Fund's Portfolio Companies/ Invs.</t>
  </si>
  <si>
    <t>Management Fees - Rebate</t>
  </si>
  <si>
    <t>***Balances in this section represent fees &amp; reimbursements received by the GP/Manager/Related Parties with respect to the Fund's investments that are not allocable to the Total Fund (i.e. allocated to ownership interests of LP co-investors &amp; other vehicles managed-by/affiliated-with the GP/Manager/Related Party); To avoid double-counting, LP's Allocation of Total Fund should not reflect any pro-rata share of these positions; Balances in this section, plus the balances in the "Cumulative LPs' Allocation of Total Fund" section, should equal the total fees/reimbursements received by the GP/Manager/Related Parties With Respect to the Fund's Portfolio Companies/Invs.</t>
  </si>
  <si>
    <t>% Offset to LP</t>
  </si>
  <si>
    <t>Investment Income</t>
  </si>
  <si>
    <t>Carried Interest Income</t>
  </si>
  <si>
    <t>Incentive Allocation - Earned (period-end balance)****</t>
  </si>
  <si>
    <t>Incentive Allocation - Amount Held in Escrow (period-end balance)****</t>
  </si>
  <si>
    <t>Returned Clawback****</t>
  </si>
  <si>
    <t>Capitalized Transaction Fees &amp; Exp. - Paid to Non-Related Parties****</t>
  </si>
  <si>
    <t>Distributions Relating to Fees &amp; Expenses****</t>
  </si>
  <si>
    <t>Advisory Fee Offsets</t>
  </si>
  <si>
    <t>Broken Deal Offsets</t>
  </si>
  <si>
    <t>Monitoring Fee Offsets</t>
  </si>
  <si>
    <t>Capital Markets Fee Offsets</t>
  </si>
  <si>
    <t>Transaction &amp; Deal Fee Offsets</t>
  </si>
  <si>
    <t>Organisation Cost Offsets</t>
  </si>
  <si>
    <t>Placement Fee Offsets</t>
  </si>
  <si>
    <t>Directors Fee Offsets</t>
  </si>
  <si>
    <t>Other Offsets</t>
  </si>
  <si>
    <t>Other Offsets Less Important</t>
  </si>
  <si>
    <t>Advisory Fees****</t>
  </si>
  <si>
    <t>Broken Deal Fees****</t>
  </si>
  <si>
    <t>Consultancy Fees</t>
  </si>
  <si>
    <t>Transaction &amp; Deal Fees****</t>
  </si>
  <si>
    <t>Directors Fees****</t>
  </si>
  <si>
    <t>Monitoring Fees****</t>
  </si>
  <si>
    <t>Capital Markets Fees****</t>
  </si>
  <si>
    <t>Other Portfolio Fees****</t>
  </si>
  <si>
    <t>Footnotes for any YTD (Total Fund) expenses, fees &amp; offsets (including any 'other' balances)</t>
  </si>
  <si>
    <t/>
  </si>
  <si>
    <t>A. Capital Account Statement for Pravin Capital Aggregator, LP</t>
  </si>
  <si>
    <t>Pravin Capital Aggregator, LP Allocation of Total Fund</t>
  </si>
  <si>
    <t>OnePack Fund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</si>
</sst>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mmmm\ d\,\ yyyy;@"/>
    <numFmt numFmtId="167" formatCode="_(* #,##0_);_(* \(#,##0\);_(* &quot;-&quot;??_);_(@_)"/>
    <numFmt numFmtId="168" formatCode="[$-409]mmm\-yy;@"/>
    <numFmt numFmtId="170" formatCode="&quot;€&quot;\ _(* #,##0_);&quot;€&quot;\ _(* \(#,##0\);&quot;€&quot;\ 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name val="Book Antiqua"/>
      <family val="1"/>
    </font>
    <font>
      <i/>
      <sz val="9"/>
      <name val="Book Antiqua"/>
      <family val="1"/>
    </font>
    <font>
      <b/>
      <i/>
      <sz val="10"/>
      <color rgb="FFFF0000"/>
      <name val="Book Antiqua"/>
      <family val="1"/>
    </font>
    <font>
      <sz val="9"/>
      <color rgb="FF00B0F0"/>
      <name val="Book Antiqua"/>
      <family val="1"/>
    </font>
    <font>
      <b/>
      <u/>
      <sz val="9"/>
      <name val="Book Antiqua"/>
      <family val="1"/>
    </font>
    <font>
      <b/>
      <i/>
      <sz val="11"/>
      <name val="Book Antiqua"/>
      <family val="1"/>
    </font>
    <font>
      <b/>
      <i/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10"/>
      <name val="Book Antiqua"/>
      <family val="1"/>
    </font>
    <font>
      <b/>
      <i/>
      <sz val="9"/>
      <name val="Book Antiqua"/>
      <family val="1"/>
    </font>
    <font>
      <vertAlign val="superscript"/>
      <sz val="9"/>
      <name val="Book Antiqua"/>
      <family val="1"/>
    </font>
    <font>
      <b/>
      <i/>
      <sz val="10"/>
      <color rgb="FF00B0F0"/>
      <name val="Book Antiqua"/>
      <family val="1"/>
    </font>
    <font>
      <i/>
      <sz val="9"/>
      <color rgb="FF00B0F0"/>
      <name val="Book Antiqua"/>
      <family val="1"/>
    </font>
    <font>
      <b/>
      <i/>
      <u/>
      <sz val="9"/>
      <name val="Book Antiqua"/>
      <family val="1"/>
    </font>
    <font>
      <sz val="9"/>
      <color rgb="FFC00000"/>
      <name val="Book Antiqua"/>
      <family val="1"/>
    </font>
    <font>
      <b/>
      <u/>
      <sz val="10"/>
      <name val="Book Antiqua"/>
      <family val="1"/>
    </font>
    <font>
      <sz val="11"/>
      <name val="Book Antiqua"/>
      <family val="1"/>
    </font>
    <font>
      <sz val="9"/>
      <color theme="0"/>
      <name val="Book Antiqua"/>
      <family val="1"/>
    </font>
    <font>
      <b/>
      <sz val="11"/>
      <name val="Book Antiqua"/>
      <family val="1"/>
    </font>
    <font>
      <sz val="9"/>
      <color theme="1"/>
      <name val="Book Antiqua"/>
      <family val="1"/>
    </font>
    <font>
      <sz val="10"/>
      <color theme="1"/>
      <name val="Book Antiqua"/>
      <family val="1"/>
    </font>
    <font>
      <b/>
      <i/>
      <sz val="9"/>
      <color rgb="FFFF0000"/>
      <name val="Book Antiqua"/>
      <family val="1"/>
    </font>
    <font>
      <b/>
      <sz val="10"/>
      <color theme="1"/>
      <name val="Book Antiqua"/>
      <family val="1"/>
    </font>
    <font>
      <b/>
      <i/>
      <sz val="14"/>
      <color theme="0"/>
      <name val="Book Antiqua"/>
      <family val="1"/>
    </font>
    <font>
      <b/>
      <sz val="10"/>
      <color rgb="FF00B0F0"/>
      <name val="Book Antiqua"/>
      <family val="1"/>
    </font>
    <font>
      <sz val="9"/>
      <color rgb="FF0070C0"/>
      <name val="Book Antiqua"/>
      <family val="1"/>
    </font>
    <font>
      <i/>
      <sz val="9"/>
      <color rgb="FF0070C0"/>
      <name val="Book Antiqua"/>
      <family val="1"/>
    </font>
    <font>
      <b/>
      <sz val="9"/>
      <color rgb="FF00B0F0"/>
      <name val="Book Antiqua"/>
      <family val="1"/>
    </font>
    <font>
      <i/>
      <sz val="10"/>
      <name val="Book Antiqua"/>
      <family val="1"/>
    </font>
    <font>
      <i/>
      <sz val="10"/>
      <color theme="1"/>
      <name val="Book Antiqua"/>
      <family val="1"/>
    </font>
    <font>
      <sz val="9"/>
      <color theme="0" tint="-0.34995574816125979"/>
      <name val="Book Antiqua"/>
      <family val="1"/>
    </font>
    <font>
      <i/>
      <sz val="9"/>
      <color theme="0" tint="-0.34995574816125979"/>
      <name val="Book Antiqua"/>
      <family val="1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34995574816125979"/>
        <bgColor indexed="65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gray0625"/>
    </fill>
    <fill>
      <patternFill patternType="gray0625">
        <fgColor theme="0" tint="-0.34995574816125979"/>
        <bgColor theme="0" tint="-0.14993743705557422"/>
      </patternFill>
    </fill>
    <fill>
      <patternFill patternType="gray0625">
        <fgColor theme="0" tint="-0.34995574816125979"/>
        <bgColor theme="0"/>
      </patternFill>
    </fill>
    <fill>
      <patternFill patternType="gray0625">
        <fgColor theme="0" tint="-0.34995574816125979"/>
        <bgColor theme="0" tint="-0.34995574816125979"/>
      </patternFill>
    </fill>
    <fill>
      <patternFill patternType="solid">
        <fgColor rgb="FF000066"/>
        <bgColor indexed="64"/>
      </patternFill>
    </fill>
    <fill>
      <patternFill patternType="solid">
        <fgColor rgb="FFA6A6A6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8">
    <xf numFmtId="166" fontId="0" fillId="0" borderId="0"/>
    <xf numFmtId="9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7" fillId="5" borderId="0" applyNumberFormat="0" applyBorder="0" applyAlignment="0" applyProtection="0"/>
  </cellStyleXfs>
  <cellXfs count="327">
    <xf numFmtId="166" fontId="0" fillId="0" borderId="0" xfId="0"/>
    <xf numFmtId="166" fontId="12" fillId="0" borderId="26" xfId="0" applyFont="1" applyBorder="1" applyAlignment="1">
      <alignment horizontal="left" vertical="top" wrapText="1"/>
    </xf>
    <xf numFmtId="166" fontId="12" fillId="0" borderId="25" xfId="0" applyFont="1" applyBorder="1" applyAlignment="1">
      <alignment horizontal="left" vertical="top" wrapText="1"/>
    </xf>
    <xf numFmtId="166" fontId="21" fillId="0" borderId="4" xfId="6" applyNumberFormat="1" applyFont="1" applyFill="1" applyBorder="1" applyAlignment="1">
      <alignment horizontal="center" vertical="center" wrapText="1"/>
    </xf>
    <xf numFmtId="166" fontId="21" fillId="0" borderId="4" xfId="4" applyNumberFormat="1" applyFont="1" applyFill="1" applyBorder="1" applyAlignment="1">
      <alignment horizontal="center" vertical="center" wrapText="1"/>
    </xf>
    <xf numFmtId="166" fontId="21" fillId="0" borderId="0" xfId="5" applyNumberFormat="1" applyFont="1" applyFill="1" applyBorder="1" applyAlignment="1">
      <alignment horizontal="center" vertical="center" wrapText="1"/>
    </xf>
    <xf numFmtId="166" fontId="4" fillId="6" borderId="0" xfId="0" applyFont="1" applyFill="1" applyAlignment="1">
      <alignment horizontal="left"/>
    </xf>
    <xf numFmtId="166" fontId="11" fillId="0" borderId="10" xfId="0" applyFont="1" applyBorder="1" applyAlignment="1">
      <alignment horizontal="left" vertical="center" wrapText="1"/>
    </xf>
    <xf numFmtId="166" fontId="11" fillId="0" borderId="9" xfId="0" applyFont="1" applyBorder="1" applyAlignment="1">
      <alignment horizontal="left" vertical="center" wrapText="1"/>
    </xf>
    <xf numFmtId="166" fontId="23" fillId="0" borderId="5" xfId="5" applyNumberFormat="1" applyFont="1" applyFill="1" applyBorder="1" applyAlignment="1">
      <alignment horizontal="center" vertical="center"/>
    </xf>
    <xf numFmtId="166" fontId="23" fillId="0" borderId="0" xfId="5" applyNumberFormat="1" applyFont="1" applyFill="1" applyAlignment="1">
      <alignment horizontal="center" vertical="center"/>
    </xf>
    <xf numFmtId="166" fontId="23" fillId="0" borderId="5" xfId="4" applyNumberFormat="1" applyFont="1" applyFill="1" applyBorder="1" applyAlignment="1">
      <alignment horizontal="center" vertical="center"/>
    </xf>
    <xf numFmtId="166" fontId="23" fillId="0" borderId="0" xfId="4" applyNumberFormat="1" applyFont="1" applyFill="1" applyAlignment="1">
      <alignment horizontal="center" vertical="center"/>
    </xf>
    <xf numFmtId="166" fontId="23" fillId="0" borderId="5" xfId="6" applyNumberFormat="1" applyFont="1" applyFill="1" applyBorder="1" applyAlignment="1">
      <alignment horizontal="center" vertical="center"/>
    </xf>
    <xf numFmtId="166" fontId="23" fillId="0" borderId="0" xfId="6" applyNumberFormat="1" applyFont="1" applyFill="1" applyAlignment="1">
      <alignment horizontal="center" vertical="center"/>
    </xf>
    <xf numFmtId="166" fontId="4" fillId="0" borderId="0" xfId="0" applyFont="1"/>
    <xf numFmtId="166" fontId="4" fillId="0" borderId="1" xfId="0" applyFont="1" applyBorder="1"/>
    <xf numFmtId="9" fontId="4" fillId="0" borderId="2" xfId="0" applyNumberFormat="1" applyFont="1" applyBorder="1"/>
    <xf numFmtId="166" fontId="4" fillId="0" borderId="2" xfId="0" applyFont="1" applyBorder="1"/>
    <xf numFmtId="166" fontId="4" fillId="0" borderId="3" xfId="0" applyFont="1" applyBorder="1"/>
    <xf numFmtId="166" fontId="4" fillId="0" borderId="0" xfId="0" applyFont="1" applyAlignment="1">
      <alignment horizontal="left"/>
    </xf>
    <xf numFmtId="164" fontId="4" fillId="0" borderId="0" xfId="0" applyNumberFormat="1" applyFont="1"/>
    <xf numFmtId="166" fontId="4" fillId="0" borderId="0" xfId="0" applyFont="1" applyAlignment="1">
      <alignment vertical="center"/>
    </xf>
    <xf numFmtId="5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 applyAlignment="1">
      <alignment vertical="center"/>
    </xf>
    <xf numFmtId="5" fontId="4" fillId="0" borderId="0" xfId="0" applyNumberFormat="1" applyFont="1" applyAlignment="1">
      <alignment vertical="center"/>
    </xf>
    <xf numFmtId="166" fontId="4" fillId="6" borderId="0" xfId="0" applyFont="1" applyFill="1"/>
    <xf numFmtId="166" fontId="19" fillId="0" borderId="4" xfId="0" applyFont="1" applyBorder="1" applyAlignment="1">
      <alignment horizontal="right" vertical="top"/>
    </xf>
    <xf numFmtId="166" fontId="9" fillId="0" borderId="0" xfId="0" applyFont="1" applyAlignment="1">
      <alignment wrapText="1"/>
    </xf>
    <xf numFmtId="166" fontId="6" fillId="6" borderId="5" xfId="0" applyFont="1" applyFill="1" applyBorder="1"/>
    <xf numFmtId="166" fontId="13" fillId="0" borderId="0" xfId="0" applyFont="1"/>
    <xf numFmtId="166" fontId="4" fillId="0" borderId="0" xfId="0" applyFont="1" applyAlignment="1">
      <alignment horizontal="left" vertical="center" wrapText="1" indent="2"/>
    </xf>
    <xf numFmtId="166" fontId="4" fillId="0" borderId="6" xfId="0" applyFont="1" applyBorder="1" applyAlignment="1">
      <alignment horizontal="left" vertical="center" wrapText="1" indent="2"/>
    </xf>
    <xf numFmtId="166" fontId="9" fillId="0" borderId="0" xfId="0" applyFont="1"/>
    <xf numFmtId="166" fontId="4" fillId="0" borderId="4" xfId="0" applyFont="1" applyBorder="1"/>
    <xf numFmtId="166" fontId="4" fillId="0" borderId="4" xfId="0" applyFont="1" applyBorder="1" applyAlignment="1">
      <alignment vertical="center"/>
    </xf>
    <xf numFmtId="5" fontId="12" fillId="0" borderId="5" xfId="0" applyNumberFormat="1" applyFont="1" applyBorder="1" applyAlignment="1">
      <alignment horizontal="center" vertical="center" wrapText="1"/>
    </xf>
    <xf numFmtId="166" fontId="4" fillId="0" borderId="2" xfId="0" applyFont="1" applyBorder="1" applyAlignment="1">
      <alignment horizontal="left" vertical="center" indent="4"/>
    </xf>
    <xf numFmtId="166" fontId="4" fillId="0" borderId="0" xfId="0" applyFont="1" applyAlignment="1">
      <alignment horizontal="left" indent="2"/>
    </xf>
    <xf numFmtId="164" fontId="4" fillId="0" borderId="0" xfId="0" applyNumberFormat="1" applyFont="1" applyAlignment="1">
      <alignment horizontal="left" indent="2"/>
    </xf>
    <xf numFmtId="5" fontId="4" fillId="0" borderId="0" xfId="0" applyNumberFormat="1" applyFont="1" applyAlignment="1">
      <alignment horizontal="left" indent="2"/>
    </xf>
    <xf numFmtId="5" fontId="12" fillId="0" borderId="7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166" fontId="13" fillId="6" borderId="3" xfId="0" applyFont="1" applyFill="1" applyBorder="1" applyAlignment="1">
      <alignment vertical="center"/>
    </xf>
    <xf numFmtId="166" fontId="4" fillId="6" borderId="1" xfId="0" applyFont="1" applyFill="1" applyBorder="1" applyAlignment="1">
      <alignment vertical="center"/>
    </xf>
    <xf numFmtId="166" fontId="4" fillId="6" borderId="4" xfId="0" applyFont="1" applyFill="1" applyBorder="1" applyAlignment="1">
      <alignment vertical="center"/>
    </xf>
    <xf numFmtId="166" fontId="4" fillId="6" borderId="2" xfId="0" applyFont="1" applyFill="1" applyBorder="1" applyAlignment="1">
      <alignment vertical="center"/>
    </xf>
    <xf numFmtId="166" fontId="4" fillId="6" borderId="0" xfId="0" applyFont="1" applyFill="1" applyAlignment="1">
      <alignment vertical="center"/>
    </xf>
    <xf numFmtId="166" fontId="4" fillId="6" borderId="3" xfId="0" applyFont="1" applyFill="1" applyBorder="1" applyAlignment="1">
      <alignment vertical="center"/>
    </xf>
    <xf numFmtId="166" fontId="4" fillId="6" borderId="5" xfId="0" applyFont="1" applyFill="1" applyBorder="1" applyAlignment="1">
      <alignment vertical="center"/>
    </xf>
    <xf numFmtId="166" fontId="4" fillId="0" borderId="6" xfId="0" applyFont="1" applyBorder="1"/>
    <xf numFmtId="166" fontId="5" fillId="7" borderId="2" xfId="0" applyFont="1" applyFill="1" applyBorder="1" applyAlignment="1">
      <alignment vertical="center"/>
    </xf>
    <xf numFmtId="166" fontId="5" fillId="7" borderId="0" xfId="0" applyFont="1" applyFill="1" applyAlignment="1">
      <alignment vertical="center"/>
    </xf>
    <xf numFmtId="166" fontId="4" fillId="0" borderId="3" xfId="0" applyFont="1" applyBorder="1" applyAlignment="1">
      <alignment vertical="center"/>
    </xf>
    <xf numFmtId="166" fontId="4" fillId="0" borderId="7" xfId="0" applyFont="1" applyBorder="1" applyAlignment="1">
      <alignment vertical="center"/>
    </xf>
    <xf numFmtId="166" fontId="4" fillId="0" borderId="2" xfId="0" applyFont="1" applyBorder="1" applyAlignment="1">
      <alignment horizontal="left" vertical="center" indent="1"/>
    </xf>
    <xf numFmtId="166" fontId="4" fillId="0" borderId="0" xfId="0" applyFont="1" applyAlignment="1">
      <alignment horizontal="left" vertical="center" indent="1"/>
    </xf>
    <xf numFmtId="166" fontId="4" fillId="0" borderId="6" xfId="0" applyFont="1" applyBorder="1" applyAlignment="1">
      <alignment horizontal="left" vertical="center" indent="1"/>
    </xf>
    <xf numFmtId="166" fontId="4" fillId="6" borderId="8" xfId="0" applyFont="1" applyFill="1" applyBorder="1" applyAlignment="1">
      <alignment horizontal="left" vertical="center" indent="1"/>
    </xf>
    <xf numFmtId="166" fontId="4" fillId="6" borderId="6" xfId="0" applyFont="1" applyFill="1" applyBorder="1" applyAlignment="1">
      <alignment horizontal="left" vertical="center" indent="1"/>
    </xf>
    <xf numFmtId="166" fontId="10" fillId="6" borderId="9" xfId="0" applyFont="1" applyFill="1" applyBorder="1" applyAlignment="1">
      <alignment vertical="center"/>
    </xf>
    <xf numFmtId="43" fontId="4" fillId="0" borderId="0" xfId="3" applyFont="1" applyFill="1" applyAlignment="1">
      <alignment vertical="center"/>
    </xf>
    <xf numFmtId="43" fontId="4" fillId="0" borderId="0" xfId="3" applyFont="1" applyFill="1"/>
    <xf numFmtId="43" fontId="19" fillId="0" borderId="2" xfId="3" applyFont="1" applyFill="1" applyBorder="1"/>
    <xf numFmtId="43" fontId="4" fillId="0" borderId="0" xfId="3" applyFont="1" applyFill="1" applyAlignment="1">
      <alignment horizontal="left" indent="2"/>
    </xf>
    <xf numFmtId="43" fontId="4" fillId="0" borderId="0" xfId="3" applyFont="1" applyFill="1" applyBorder="1"/>
    <xf numFmtId="166" fontId="4" fillId="0" borderId="0" xfId="0" applyFont="1" applyAlignment="1">
      <alignment wrapText="1"/>
    </xf>
    <xf numFmtId="167" fontId="22" fillId="6" borderId="0" xfId="3" applyNumberFormat="1" applyFont="1" applyFill="1"/>
    <xf numFmtId="166" fontId="11" fillId="0" borderId="0" xfId="0" applyFont="1" applyAlignment="1">
      <alignment horizontal="left" vertical="center" wrapText="1"/>
    </xf>
    <xf numFmtId="166" fontId="11" fillId="0" borderId="3" xfId="0" applyFont="1" applyBorder="1" applyAlignment="1">
      <alignment horizontal="left" vertical="center" wrapText="1"/>
    </xf>
    <xf numFmtId="166" fontId="4" fillId="0" borderId="2" xfId="0" applyFont="1" applyBorder="1" applyAlignment="1">
      <alignment horizontal="left" vertical="center" indent="2"/>
    </xf>
    <xf numFmtId="166" fontId="4" fillId="0" borderId="0" xfId="0" applyFont="1" applyAlignment="1">
      <alignment horizontal="left" vertical="center" indent="2"/>
    </xf>
    <xf numFmtId="166" fontId="4" fillId="0" borderId="6" xfId="0" applyFont="1" applyBorder="1" applyAlignment="1">
      <alignment horizontal="left" vertical="center" indent="2"/>
    </xf>
    <xf numFmtId="166" fontId="26" fillId="6" borderId="5" xfId="0" applyFont="1" applyFill="1" applyBorder="1" applyAlignment="1">
      <alignment wrapText="1"/>
    </xf>
    <xf numFmtId="166" fontId="4" fillId="0" borderId="4" xfId="0" applyFont="1" applyBorder="1" applyAlignment="1">
      <alignment horizontal="left" vertical="center" wrapText="1"/>
    </xf>
    <xf numFmtId="166" fontId="12" fillId="0" borderId="5" xfId="0" applyFont="1" applyBorder="1" applyAlignment="1">
      <alignment horizontal="left" vertical="center" wrapText="1"/>
    </xf>
    <xf numFmtId="166" fontId="12" fillId="0" borderId="0" xfId="0" applyFont="1" applyAlignment="1">
      <alignment horizontal="left" vertical="center" wrapText="1"/>
    </xf>
    <xf numFmtId="166" fontId="14" fillId="6" borderId="10" xfId="0" applyFont="1" applyFill="1" applyBorder="1" applyAlignment="1">
      <alignment vertical="center"/>
    </xf>
    <xf numFmtId="166" fontId="14" fillId="6" borderId="11" xfId="0" applyFont="1" applyFill="1" applyBorder="1" applyAlignment="1">
      <alignment vertical="center"/>
    </xf>
    <xf numFmtId="166" fontId="4" fillId="6" borderId="6" xfId="0" applyFont="1" applyFill="1" applyBorder="1" applyAlignment="1">
      <alignment vertical="center"/>
    </xf>
    <xf numFmtId="166" fontId="4" fillId="6" borderId="7" xfId="0" applyFont="1" applyFill="1" applyBorder="1" applyAlignment="1">
      <alignment vertical="center"/>
    </xf>
    <xf numFmtId="166" fontId="14" fillId="0" borderId="0" xfId="0" applyFont="1" applyAlignment="1">
      <alignment wrapText="1"/>
    </xf>
    <xf numFmtId="166" fontId="20" fillId="0" borderId="1" xfId="0" applyFont="1" applyBorder="1" applyAlignment="1">
      <alignment horizontal="center" vertical="center" wrapText="1"/>
    </xf>
    <xf numFmtId="166" fontId="20" fillId="6" borderId="4" xfId="0" applyFont="1" applyFill="1" applyBorder="1" applyAlignment="1">
      <alignment horizontal="center" vertical="center" wrapText="1"/>
    </xf>
    <xf numFmtId="166" fontId="20" fillId="0" borderId="12" xfId="0" applyFont="1" applyBorder="1" applyAlignment="1">
      <alignment horizontal="center" vertical="center" wrapText="1"/>
    </xf>
    <xf numFmtId="168" fontId="25" fillId="8" borderId="2" xfId="7" applyNumberFormat="1" applyFont="1" applyFill="1" applyBorder="1" applyAlignment="1">
      <alignment horizontal="center" vertical="center"/>
    </xf>
    <xf numFmtId="168" fontId="25" fillId="8" borderId="0" xfId="7" applyNumberFormat="1" applyFont="1" applyFill="1" applyBorder="1" applyAlignment="1">
      <alignment horizontal="center" vertical="center"/>
    </xf>
    <xf numFmtId="168" fontId="25" fillId="8" borderId="6" xfId="7" applyNumberFormat="1" applyFont="1" applyFill="1" applyBorder="1" applyAlignment="1">
      <alignment horizontal="center" vertical="center"/>
    </xf>
    <xf numFmtId="168" fontId="25" fillId="8" borderId="3" xfId="7" applyNumberFormat="1" applyFont="1" applyFill="1" applyBorder="1" applyAlignment="1">
      <alignment horizontal="center" vertical="center" wrapText="1"/>
    </xf>
    <xf numFmtId="168" fontId="25" fillId="8" borderId="5" xfId="7" applyNumberFormat="1" applyFont="1" applyFill="1" applyBorder="1" applyAlignment="1">
      <alignment horizontal="center" vertical="center" wrapText="1"/>
    </xf>
    <xf numFmtId="168" fontId="25" fillId="8" borderId="7" xfId="7" applyNumberFormat="1" applyFont="1" applyFill="1" applyBorder="1" applyAlignment="1">
      <alignment horizontal="center" vertical="center" wrapText="1"/>
    </xf>
    <xf numFmtId="14" fontId="24" fillId="0" borderId="12" xfId="7" applyNumberFormat="1" applyFont="1" applyFill="1" applyBorder="1" applyAlignment="1">
      <alignment horizontal="center" vertical="center" wrapText="1"/>
    </xf>
    <xf numFmtId="14" fontId="24" fillId="8" borderId="6" xfId="7" applyNumberFormat="1" applyFont="1" applyFill="1" applyBorder="1" applyAlignment="1">
      <alignment horizontal="center" vertical="center" wrapText="1"/>
    </xf>
    <xf numFmtId="14" fontId="24" fillId="0" borderId="7" xfId="7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7" fontId="7" fillId="0" borderId="6" xfId="0" applyNumberFormat="1" applyFont="1" applyBorder="1" applyAlignment="1">
      <alignment horizontal="right" vertical="center"/>
    </xf>
    <xf numFmtId="167" fontId="4" fillId="9" borderId="5" xfId="0" applyNumberFormat="1" applyFont="1" applyFill="1" applyBorder="1" applyAlignment="1">
      <alignment horizontal="right" vertical="center"/>
    </xf>
    <xf numFmtId="167" fontId="4" fillId="9" borderId="7" xfId="0" applyNumberFormat="1" applyFont="1" applyFill="1" applyBorder="1" applyAlignment="1">
      <alignment horizontal="right" vertical="center"/>
    </xf>
    <xf numFmtId="167" fontId="4" fillId="9" borderId="3" xfId="0" applyNumberFormat="1" applyFont="1" applyFill="1" applyBorder="1" applyAlignment="1">
      <alignment horizontal="right" vertical="center"/>
    </xf>
    <xf numFmtId="167" fontId="4" fillId="0" borderId="0" xfId="3" applyNumberFormat="1" applyFont="1" applyFill="1" applyBorder="1" applyAlignment="1">
      <alignment horizontal="right" vertical="center"/>
    </xf>
    <xf numFmtId="167" fontId="4" fillId="0" borderId="6" xfId="3" applyNumberFormat="1" applyFont="1" applyFill="1" applyBorder="1" applyAlignment="1">
      <alignment horizontal="right" vertical="center"/>
    </xf>
    <xf numFmtId="167" fontId="4" fillId="0" borderId="2" xfId="3" applyNumberFormat="1" applyFont="1" applyFill="1" applyBorder="1" applyAlignment="1">
      <alignment horizontal="right" vertical="center"/>
    </xf>
    <xf numFmtId="167" fontId="4" fillId="6" borderId="0" xfId="3" applyNumberFormat="1" applyFont="1" applyFill="1" applyBorder="1" applyAlignment="1">
      <alignment horizontal="right" vertical="center"/>
    </xf>
    <xf numFmtId="167" fontId="4" fillId="6" borderId="6" xfId="3" applyNumberFormat="1" applyFont="1" applyFill="1" applyBorder="1" applyAlignment="1">
      <alignment horizontal="right" vertical="center"/>
    </xf>
    <xf numFmtId="167" fontId="4" fillId="6" borderId="2" xfId="3" applyNumberFormat="1" applyFont="1" applyFill="1" applyBorder="1" applyAlignment="1">
      <alignment horizontal="right" vertical="center"/>
    </xf>
    <xf numFmtId="167" fontId="12" fillId="0" borderId="0" xfId="3" applyNumberFormat="1" applyFont="1" applyFill="1" applyBorder="1" applyAlignment="1">
      <alignment horizontal="right" vertical="center"/>
    </xf>
    <xf numFmtId="167" fontId="12" fillId="0" borderId="6" xfId="3" applyNumberFormat="1" applyFont="1" applyFill="1" applyBorder="1" applyAlignment="1">
      <alignment horizontal="right" vertical="center"/>
    </xf>
    <xf numFmtId="167" fontId="12" fillId="0" borderId="2" xfId="3" applyNumberFormat="1" applyFont="1" applyFill="1" applyBorder="1" applyAlignment="1">
      <alignment horizontal="right" vertical="center"/>
    </xf>
    <xf numFmtId="43" fontId="13" fillId="0" borderId="0" xfId="3" applyFont="1" applyFill="1"/>
    <xf numFmtId="164" fontId="13" fillId="0" borderId="0" xfId="0" applyNumberFormat="1" applyFont="1"/>
    <xf numFmtId="5" fontId="13" fillId="0" borderId="0" xfId="0" applyNumberFormat="1" applyFont="1"/>
    <xf numFmtId="166" fontId="13" fillId="0" borderId="0" xfId="0" applyFont="1" applyAlignment="1">
      <alignment vertical="center"/>
    </xf>
    <xf numFmtId="43" fontId="13" fillId="0" borderId="0" xfId="3" applyFont="1" applyFill="1" applyAlignment="1">
      <alignment vertical="center"/>
    </xf>
    <xf numFmtId="166" fontId="4" fillId="6" borderId="0" xfId="0" applyFont="1" applyFill="1" applyAlignment="1">
      <alignment horizontal="left" wrapText="1"/>
    </xf>
    <xf numFmtId="166" fontId="4" fillId="0" borderId="0" xfId="0" applyFont="1" applyAlignment="1">
      <alignment horizontal="left" wrapText="1"/>
    </xf>
    <xf numFmtId="166" fontId="4" fillId="6" borderId="0" xfId="0" applyFont="1" applyFill="1" applyAlignment="1">
      <alignment horizontal="left"/>
    </xf>
    <xf numFmtId="166" fontId="4" fillId="6" borderId="0" xfId="0" quotePrefix="1" applyFont="1" applyFill="1" applyAlignment="1">
      <alignment horizontal="left"/>
    </xf>
    <xf numFmtId="166" fontId="8" fillId="0" borderId="6" xfId="0" applyFont="1" applyBorder="1" applyAlignment="1">
      <alignment horizontal="center"/>
    </xf>
    <xf numFmtId="167" fontId="7" fillId="0" borderId="0" xfId="3" applyNumberFormat="1" applyFont="1" applyFill="1" applyBorder="1" applyAlignment="1">
      <alignment horizontal="right" vertical="center"/>
    </xf>
    <xf numFmtId="167" fontId="7" fillId="0" borderId="6" xfId="3" applyNumberFormat="1" applyFont="1" applyFill="1" applyBorder="1" applyAlignment="1">
      <alignment horizontal="right" vertical="center"/>
    </xf>
    <xf numFmtId="167" fontId="7" fillId="0" borderId="2" xfId="3" applyNumberFormat="1" applyFont="1" applyFill="1" applyBorder="1" applyAlignment="1">
      <alignment horizontal="right" vertical="center"/>
    </xf>
    <xf numFmtId="167" fontId="30" fillId="0" borderId="0" xfId="3" applyNumberFormat="1" applyFont="1" applyFill="1" applyBorder="1" applyAlignment="1">
      <alignment horizontal="right" vertical="center"/>
    </xf>
    <xf numFmtId="167" fontId="30" fillId="0" borderId="6" xfId="3" applyNumberFormat="1" applyFont="1" applyFill="1" applyBorder="1" applyAlignment="1">
      <alignment horizontal="right" vertical="center"/>
    </xf>
    <xf numFmtId="167" fontId="30" fillId="0" borderId="2" xfId="3" applyNumberFormat="1" applyFont="1" applyFill="1" applyBorder="1" applyAlignment="1">
      <alignment horizontal="right" vertical="center"/>
    </xf>
    <xf numFmtId="167" fontId="30" fillId="10" borderId="0" xfId="3" applyNumberFormat="1" applyFont="1" applyFill="1" applyBorder="1" applyAlignment="1">
      <alignment horizontal="right" vertical="center"/>
    </xf>
    <xf numFmtId="167" fontId="30" fillId="10" borderId="6" xfId="3" applyNumberFormat="1" applyFont="1" applyFill="1" applyBorder="1" applyAlignment="1">
      <alignment horizontal="right" vertical="center"/>
    </xf>
    <xf numFmtId="167" fontId="30" fillId="10" borderId="2" xfId="3" applyNumberFormat="1" applyFont="1" applyFill="1" applyBorder="1" applyAlignment="1">
      <alignment horizontal="right" vertical="center"/>
    </xf>
    <xf numFmtId="166" fontId="4" fillId="10" borderId="2" xfId="0" applyFont="1" applyFill="1" applyBorder="1" applyAlignment="1">
      <alignment horizontal="left" vertical="center" indent="4"/>
    </xf>
    <xf numFmtId="166" fontId="5" fillId="10" borderId="2" xfId="0" applyFont="1" applyFill="1" applyBorder="1" applyAlignment="1">
      <alignment horizontal="left" indent="4"/>
    </xf>
    <xf numFmtId="166" fontId="5" fillId="10" borderId="0" xfId="0" applyFont="1" applyFill="1" applyAlignment="1">
      <alignment horizontal="left" vertical="center" indent="2"/>
    </xf>
    <xf numFmtId="166" fontId="5" fillId="10" borderId="6" xfId="0" applyFont="1" applyFill="1" applyBorder="1" applyAlignment="1">
      <alignment horizontal="left" vertical="center" indent="2"/>
    </xf>
    <xf numFmtId="166" fontId="4" fillId="10" borderId="0" xfId="0" applyFont="1" applyFill="1" applyAlignment="1">
      <alignment vertical="center"/>
    </xf>
    <xf numFmtId="10" fontId="4" fillId="11" borderId="6" xfId="1" applyNumberFormat="1" applyFont="1" applyFill="1" applyBorder="1" applyAlignment="1">
      <alignment horizontal="center" vertical="center" wrapText="1"/>
    </xf>
    <xf numFmtId="167" fontId="4" fillId="0" borderId="5" xfId="3" applyNumberFormat="1" applyFont="1" applyFill="1" applyBorder="1" applyAlignment="1">
      <alignment horizontal="right" vertical="center"/>
    </xf>
    <xf numFmtId="167" fontId="4" fillId="0" borderId="7" xfId="3" applyNumberFormat="1" applyFont="1" applyFill="1" applyBorder="1" applyAlignment="1">
      <alignment horizontal="right" vertical="center"/>
    </xf>
    <xf numFmtId="167" fontId="4" fillId="0" borderId="3" xfId="3" applyNumberFormat="1" applyFont="1" applyFill="1" applyBorder="1" applyAlignment="1">
      <alignment horizontal="right" vertical="center"/>
    </xf>
    <xf numFmtId="167" fontId="30" fillId="7" borderId="0" xfId="3" applyNumberFormat="1" applyFont="1" applyFill="1" applyBorder="1" applyAlignment="1">
      <alignment horizontal="right" vertical="center"/>
    </xf>
    <xf numFmtId="167" fontId="30" fillId="7" borderId="6" xfId="3" applyNumberFormat="1" applyFont="1" applyFill="1" applyBorder="1" applyAlignment="1">
      <alignment horizontal="right" vertical="center"/>
    </xf>
    <xf numFmtId="167" fontId="30" fillId="7" borderId="2" xfId="3" applyNumberFormat="1" applyFont="1" applyFill="1" applyBorder="1" applyAlignment="1">
      <alignment horizontal="right" vertical="center"/>
    </xf>
    <xf numFmtId="167" fontId="30" fillId="12" borderId="0" xfId="3" applyNumberFormat="1" applyFont="1" applyFill="1" applyBorder="1" applyAlignment="1">
      <alignment horizontal="right" vertical="center"/>
    </xf>
    <xf numFmtId="167" fontId="30" fillId="12" borderId="6" xfId="3" applyNumberFormat="1" applyFont="1" applyFill="1" applyBorder="1" applyAlignment="1">
      <alignment horizontal="right" vertical="center"/>
    </xf>
    <xf numFmtId="167" fontId="31" fillId="0" borderId="16" xfId="3" applyNumberFormat="1" applyFont="1" applyFill="1" applyBorder="1" applyAlignment="1">
      <alignment horizontal="right" vertical="center"/>
    </xf>
    <xf numFmtId="167" fontId="31" fillId="0" borderId="17" xfId="3" applyNumberFormat="1" applyFont="1" applyFill="1" applyBorder="1" applyAlignment="1">
      <alignment horizontal="right" vertical="center"/>
    </xf>
    <xf numFmtId="167" fontId="31" fillId="0" borderId="18" xfId="3" applyNumberFormat="1" applyFont="1" applyFill="1" applyBorder="1" applyAlignment="1">
      <alignment horizontal="right" vertical="center"/>
    </xf>
    <xf numFmtId="167" fontId="32" fillId="0" borderId="0" xfId="3" applyNumberFormat="1" applyFont="1" applyFill="1" applyBorder="1" applyAlignment="1">
      <alignment horizontal="right" vertical="center"/>
    </xf>
    <xf numFmtId="167" fontId="32" fillId="0" borderId="6" xfId="3" applyNumberFormat="1" applyFont="1" applyFill="1" applyBorder="1" applyAlignment="1">
      <alignment horizontal="right" vertical="center"/>
    </xf>
    <xf numFmtId="167" fontId="32" fillId="0" borderId="2" xfId="3" applyNumberFormat="1" applyFont="1" applyFill="1" applyBorder="1" applyAlignment="1">
      <alignment horizontal="right" vertical="center"/>
    </xf>
    <xf numFmtId="167" fontId="4" fillId="0" borderId="4" xfId="3" applyNumberFormat="1" applyFont="1" applyFill="1" applyBorder="1" applyAlignment="1">
      <alignment horizontal="right" vertical="center"/>
    </xf>
    <xf numFmtId="167" fontId="4" fillId="0" borderId="12" xfId="3" applyNumberFormat="1" applyFont="1" applyFill="1" applyBorder="1" applyAlignment="1">
      <alignment horizontal="right" vertical="center"/>
    </xf>
    <xf numFmtId="167" fontId="4" fillId="0" borderId="1" xfId="3" applyNumberFormat="1" applyFont="1" applyFill="1" applyBorder="1" applyAlignment="1">
      <alignment horizontal="right" vertical="center"/>
    </xf>
    <xf numFmtId="167" fontId="7" fillId="6" borderId="16" xfId="3" applyNumberFormat="1" applyFont="1" applyFill="1" applyBorder="1" applyAlignment="1">
      <alignment horizontal="right" vertical="center"/>
    </xf>
    <xf numFmtId="167" fontId="7" fillId="6" borderId="17" xfId="3" applyNumberFormat="1" applyFont="1" applyFill="1" applyBorder="1" applyAlignment="1">
      <alignment horizontal="right" vertical="center"/>
    </xf>
    <xf numFmtId="167" fontId="7" fillId="6" borderId="18" xfId="3" applyNumberFormat="1" applyFont="1" applyFill="1" applyBorder="1" applyAlignment="1">
      <alignment horizontal="right" vertical="center"/>
    </xf>
    <xf numFmtId="167" fontId="7" fillId="6" borderId="0" xfId="3" applyNumberFormat="1" applyFont="1" applyFill="1" applyBorder="1" applyAlignment="1">
      <alignment horizontal="right" vertical="center"/>
    </xf>
    <xf numFmtId="167" fontId="7" fillId="6" borderId="6" xfId="3" applyNumberFormat="1" applyFont="1" applyFill="1" applyBorder="1" applyAlignment="1">
      <alignment horizontal="right" vertical="center"/>
    </xf>
    <xf numFmtId="167" fontId="7" fillId="6" borderId="2" xfId="3" applyNumberFormat="1" applyFont="1" applyFill="1" applyBorder="1" applyAlignment="1">
      <alignment horizontal="right" vertical="center"/>
    </xf>
    <xf numFmtId="167" fontId="4" fillId="0" borderId="14" xfId="3" applyNumberFormat="1" applyFont="1" applyFill="1" applyBorder="1" applyAlignment="1">
      <alignment horizontal="right" vertical="center"/>
    </xf>
    <xf numFmtId="167" fontId="4" fillId="0" borderId="15" xfId="3" applyNumberFormat="1" applyFont="1" applyFill="1" applyBorder="1" applyAlignment="1">
      <alignment horizontal="right" vertical="center"/>
    </xf>
    <xf numFmtId="167" fontId="4" fillId="0" borderId="13" xfId="3" applyNumberFormat="1" applyFont="1" applyFill="1" applyBorder="1" applyAlignment="1">
      <alignment horizontal="right" vertical="center"/>
    </xf>
    <xf numFmtId="167" fontId="12" fillId="0" borderId="4" xfId="7" applyNumberFormat="1" applyFont="1" applyFill="1" applyBorder="1" applyAlignment="1">
      <alignment horizontal="right" vertical="center"/>
    </xf>
    <xf numFmtId="167" fontId="12" fillId="0" borderId="12" xfId="7" applyNumberFormat="1" applyFont="1" applyFill="1" applyBorder="1" applyAlignment="1">
      <alignment horizontal="right" vertical="center"/>
    </xf>
    <xf numFmtId="167" fontId="12" fillId="0" borderId="6" xfId="7" applyNumberFormat="1" applyFont="1" applyFill="1" applyBorder="1" applyAlignment="1">
      <alignment horizontal="right" vertical="center"/>
    </xf>
    <xf numFmtId="167" fontId="4" fillId="0" borderId="6" xfId="7" applyNumberFormat="1" applyFont="1" applyFill="1" applyBorder="1" applyAlignment="1">
      <alignment horizontal="right" vertical="center"/>
    </xf>
    <xf numFmtId="167" fontId="12" fillId="0" borderId="3" xfId="7" applyNumberFormat="1" applyFont="1" applyFill="1" applyBorder="1" applyAlignment="1">
      <alignment horizontal="right" vertical="center"/>
    </xf>
    <xf numFmtId="167" fontId="12" fillId="0" borderId="5" xfId="7" applyNumberFormat="1" applyFont="1" applyFill="1" applyBorder="1" applyAlignment="1">
      <alignment horizontal="right" vertical="center"/>
    </xf>
    <xf numFmtId="167" fontId="12" fillId="0" borderId="7" xfId="7" applyNumberFormat="1" applyFont="1" applyFill="1" applyBorder="1" applyAlignment="1">
      <alignment horizontal="right" vertical="center"/>
    </xf>
    <xf numFmtId="167" fontId="32" fillId="0" borderId="1" xfId="0" applyNumberFormat="1" applyFont="1" applyBorder="1" applyAlignment="1">
      <alignment horizontal="right" vertical="center"/>
    </xf>
    <xf numFmtId="167" fontId="32" fillId="0" borderId="2" xfId="0" applyNumberFormat="1" applyFont="1" applyBorder="1" applyAlignment="1">
      <alignment horizontal="right" vertical="center"/>
    </xf>
    <xf numFmtId="167" fontId="32" fillId="0" borderId="0" xfId="0" applyNumberFormat="1" applyFont="1" applyAlignment="1">
      <alignment horizontal="right" vertical="center"/>
    </xf>
    <xf numFmtId="167" fontId="7" fillId="0" borderId="6" xfId="7" applyNumberFormat="1" applyFont="1" applyFill="1" applyBorder="1" applyAlignment="1">
      <alignment horizontal="right" vertical="center"/>
    </xf>
    <xf numFmtId="167" fontId="24" fillId="0" borderId="0" xfId="7" applyNumberFormat="1" applyFont="1" applyFill="1" applyBorder="1" applyAlignment="1">
      <alignment horizontal="right" vertical="center"/>
    </xf>
    <xf numFmtId="167" fontId="24" fillId="0" borderId="6" xfId="7" applyNumberFormat="1" applyFont="1" applyFill="1" applyBorder="1" applyAlignment="1">
      <alignment horizontal="right" vertical="center"/>
    </xf>
    <xf numFmtId="167" fontId="24" fillId="0" borderId="5" xfId="7" applyNumberFormat="1" applyFont="1" applyFill="1" applyBorder="1" applyAlignment="1">
      <alignment horizontal="right" vertical="center"/>
    </xf>
    <xf numFmtId="167" fontId="24" fillId="0" borderId="7" xfId="7" applyNumberFormat="1" applyFont="1" applyFill="1" applyBorder="1" applyAlignment="1">
      <alignment horizontal="right" vertical="center"/>
    </xf>
    <xf numFmtId="167" fontId="24" fillId="0" borderId="3" xfId="7" applyNumberFormat="1" applyFont="1" applyFill="1" applyBorder="1" applyAlignment="1">
      <alignment horizontal="right" vertical="center"/>
    </xf>
    <xf numFmtId="167" fontId="4" fillId="0" borderId="0" xfId="7" applyNumberFormat="1" applyFont="1" applyFill="1" applyBorder="1" applyAlignment="1">
      <alignment horizontal="right" vertical="center"/>
    </xf>
    <xf numFmtId="167" fontId="24" fillId="0" borderId="1" xfId="7" applyNumberFormat="1" applyFont="1" applyFill="1" applyBorder="1" applyAlignment="1">
      <alignment horizontal="right" vertical="center"/>
    </xf>
    <xf numFmtId="167" fontId="24" fillId="0" borderId="4" xfId="7" applyNumberFormat="1" applyFont="1" applyFill="1" applyBorder="1" applyAlignment="1">
      <alignment horizontal="right" vertical="center"/>
    </xf>
    <xf numFmtId="167" fontId="24" fillId="0" borderId="12" xfId="7" applyNumberFormat="1" applyFont="1" applyFill="1" applyBorder="1" applyAlignment="1">
      <alignment horizontal="right" vertical="center"/>
    </xf>
    <xf numFmtId="167" fontId="24" fillId="0" borderId="2" xfId="7" applyNumberFormat="1" applyFont="1" applyFill="1" applyBorder="1" applyAlignment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7" fontId="17" fillId="10" borderId="2" xfId="0" applyNumberFormat="1" applyFont="1" applyFill="1" applyBorder="1" applyAlignment="1">
      <alignment horizontal="right" vertical="center"/>
    </xf>
    <xf numFmtId="167" fontId="17" fillId="10" borderId="0" xfId="0" applyNumberFormat="1" applyFont="1" applyFill="1" applyAlignment="1">
      <alignment horizontal="right" vertical="center"/>
    </xf>
    <xf numFmtId="167" fontId="17" fillId="10" borderId="6" xfId="0" applyNumberFormat="1" applyFont="1" applyFill="1" applyBorder="1" applyAlignment="1">
      <alignment horizontal="right" vertical="center"/>
    </xf>
    <xf numFmtId="166" fontId="14" fillId="0" borderId="10" xfId="0" applyFont="1" applyBorder="1" applyAlignment="1">
      <alignment horizontal="center" vertical="center" wrapText="1"/>
    </xf>
    <xf numFmtId="166" fontId="5" fillId="0" borderId="10" xfId="0" applyFont="1" applyBorder="1" applyAlignment="1">
      <alignment horizontal="left" vertical="center" wrapText="1"/>
    </xf>
    <xf numFmtId="167" fontId="22" fillId="0" borderId="10" xfId="3" applyNumberFormat="1" applyFont="1" applyFill="1" applyBorder="1" applyAlignment="1">
      <alignment horizontal="right" vertical="center" wrapText="1"/>
    </xf>
    <xf numFmtId="167" fontId="7" fillId="0" borderId="7" xfId="0" applyNumberFormat="1" applyFont="1" applyBorder="1" applyAlignment="1">
      <alignment horizontal="right" vertical="center"/>
    </xf>
    <xf numFmtId="167" fontId="30" fillId="12" borderId="2" xfId="3" applyNumberFormat="1" applyFont="1" applyFill="1" applyBorder="1" applyAlignment="1">
      <alignment horizontal="right" vertical="center"/>
    </xf>
    <xf numFmtId="166" fontId="4" fillId="0" borderId="2" xfId="0" applyFont="1" applyBorder="1" applyAlignment="1">
      <alignment vertical="center"/>
    </xf>
    <xf numFmtId="166" fontId="13" fillId="0" borderId="2" xfId="0" applyFont="1" applyBorder="1"/>
    <xf numFmtId="166" fontId="4" fillId="0" borderId="2" xfId="0" applyFont="1" applyBorder="1" applyAlignment="1">
      <alignment horizontal="left" indent="2"/>
    </xf>
    <xf numFmtId="166" fontId="12" fillId="0" borderId="2" xfId="0" applyFont="1" applyBorder="1" applyAlignment="1">
      <alignment horizontal="left"/>
    </xf>
    <xf numFmtId="166" fontId="13" fillId="0" borderId="2" xfId="0" applyFont="1" applyBorder="1" applyAlignment="1">
      <alignment vertical="center"/>
    </xf>
    <xf numFmtId="166" fontId="14" fillId="6" borderId="5" xfId="0" applyFont="1" applyFill="1" applyBorder="1" applyAlignment="1">
      <alignment horizontal="center" vertical="center" wrapText="1"/>
    </xf>
    <xf numFmtId="166" fontId="4" fillId="6" borderId="5" xfId="0" applyFont="1" applyFill="1" applyBorder="1"/>
    <xf numFmtId="166" fontId="22" fillId="0" borderId="0" xfId="0" applyFont="1" applyAlignment="1">
      <alignment vertical="center" wrapText="1"/>
    </xf>
    <xf numFmtId="167" fontId="35" fillId="9" borderId="1" xfId="0" applyNumberFormat="1" applyFont="1" applyFill="1" applyBorder="1" applyAlignment="1">
      <alignment horizontal="right" vertical="center"/>
    </xf>
    <xf numFmtId="167" fontId="35" fillId="9" borderId="4" xfId="0" applyNumberFormat="1" applyFont="1" applyFill="1" applyBorder="1" applyAlignment="1">
      <alignment horizontal="right" vertical="center"/>
    </xf>
    <xf numFmtId="167" fontId="35" fillId="9" borderId="12" xfId="0" applyNumberFormat="1" applyFont="1" applyFill="1" applyBorder="1" applyAlignment="1">
      <alignment horizontal="right" vertical="center"/>
    </xf>
    <xf numFmtId="167" fontId="35" fillId="9" borderId="2" xfId="0" applyNumberFormat="1" applyFont="1" applyFill="1" applyBorder="1" applyAlignment="1">
      <alignment horizontal="right" vertical="center"/>
    </xf>
    <xf numFmtId="167" fontId="35" fillId="9" borderId="0" xfId="0" applyNumberFormat="1" applyFont="1" applyFill="1" applyAlignment="1">
      <alignment horizontal="right" vertical="center"/>
    </xf>
    <xf numFmtId="167" fontId="35" fillId="9" borderId="6" xfId="0" applyNumberFormat="1" applyFont="1" applyFill="1" applyBorder="1" applyAlignment="1">
      <alignment horizontal="right" vertical="center"/>
    </xf>
    <xf numFmtId="167" fontId="35" fillId="9" borderId="3" xfId="0" applyNumberFormat="1" applyFont="1" applyFill="1" applyBorder="1" applyAlignment="1">
      <alignment horizontal="right" vertical="center"/>
    </xf>
    <xf numFmtId="167" fontId="35" fillId="9" borderId="5" xfId="0" applyNumberFormat="1" applyFont="1" applyFill="1" applyBorder="1" applyAlignment="1">
      <alignment horizontal="right" vertical="center"/>
    </xf>
    <xf numFmtId="167" fontId="35" fillId="9" borderId="7" xfId="0" applyNumberFormat="1" applyFont="1" applyFill="1" applyBorder="1" applyAlignment="1">
      <alignment horizontal="right" vertical="center"/>
    </xf>
    <xf numFmtId="167" fontId="35" fillId="9" borderId="2" xfId="7" applyNumberFormat="1" applyFont="1" applyFill="1" applyBorder="1" applyAlignment="1">
      <alignment horizontal="right" vertical="center"/>
    </xf>
    <xf numFmtId="167" fontId="35" fillId="9" borderId="0" xfId="7" applyNumberFormat="1" applyFont="1" applyFill="1" applyBorder="1" applyAlignment="1">
      <alignment horizontal="right" vertical="center"/>
    </xf>
    <xf numFmtId="167" fontId="35" fillId="9" borderId="6" xfId="7" applyNumberFormat="1" applyFont="1" applyFill="1" applyBorder="1" applyAlignment="1">
      <alignment horizontal="right" vertical="center"/>
    </xf>
    <xf numFmtId="167" fontId="36" fillId="13" borderId="2" xfId="0" applyNumberFormat="1" applyFont="1" applyFill="1" applyBorder="1" applyAlignment="1">
      <alignment horizontal="right" vertical="center"/>
    </xf>
    <xf numFmtId="167" fontId="36" fillId="13" borderId="0" xfId="0" applyNumberFormat="1" applyFont="1" applyFill="1" applyAlignment="1">
      <alignment horizontal="right" vertical="center"/>
    </xf>
    <xf numFmtId="167" fontId="36" fillId="13" borderId="6" xfId="0" applyNumberFormat="1" applyFont="1" applyFill="1" applyBorder="1" applyAlignment="1">
      <alignment horizontal="right" vertical="center"/>
    </xf>
    <xf numFmtId="170" fontId="27" fillId="0" borderId="9" xfId="2" applyNumberFormat="1" applyFont="1" applyFill="1" applyBorder="1" applyAlignment="1">
      <alignment horizontal="right" vertical="center"/>
    </xf>
    <xf numFmtId="170" fontId="27" fillId="0" borderId="10" xfId="2" applyNumberFormat="1" applyFont="1" applyFill="1" applyBorder="1" applyAlignment="1">
      <alignment horizontal="right" vertical="center"/>
    </xf>
    <xf numFmtId="170" fontId="27" fillId="0" borderId="11" xfId="2" applyNumberFormat="1" applyFont="1" applyFill="1" applyBorder="1" applyAlignment="1">
      <alignment horizontal="right" vertical="center"/>
    </xf>
    <xf numFmtId="170" fontId="29" fillId="0" borderId="1" xfId="3" applyNumberFormat="1" applyFont="1" applyFill="1" applyBorder="1" applyAlignment="1">
      <alignment horizontal="right" vertical="center"/>
    </xf>
    <xf numFmtId="167" fontId="7" fillId="15" borderId="2" xfId="0" applyNumberFormat="1" applyFont="1" applyFill="1" applyBorder="1" applyAlignment="1">
      <alignment horizontal="right" vertical="center"/>
    </xf>
    <xf numFmtId="167" fontId="4" fillId="15" borderId="0" xfId="7" applyNumberFormat="1" applyFont="1" applyFill="1" applyBorder="1" applyAlignment="1">
      <alignment horizontal="right" vertical="center"/>
    </xf>
    <xf numFmtId="167" fontId="4" fillId="15" borderId="6" xfId="7" applyNumberFormat="1" applyFont="1" applyFill="1" applyBorder="1" applyAlignment="1">
      <alignment horizontal="right" vertical="center"/>
    </xf>
    <xf numFmtId="167" fontId="35" fillId="15" borderId="2" xfId="0" applyNumberFormat="1" applyFont="1" applyFill="1" applyBorder="1" applyAlignment="1">
      <alignment horizontal="right" vertical="center"/>
    </xf>
    <xf numFmtId="167" fontId="35" fillId="15" borderId="0" xfId="0" applyNumberFormat="1" applyFont="1" applyFill="1" applyAlignment="1">
      <alignment horizontal="right" vertical="center"/>
    </xf>
    <xf numFmtId="167" fontId="35" fillId="15" borderId="6" xfId="0" applyNumberFormat="1" applyFont="1" applyFill="1" applyBorder="1" applyAlignment="1">
      <alignment horizontal="right" vertical="center"/>
    </xf>
    <xf numFmtId="170" fontId="29" fillId="0" borderId="12" xfId="3" applyNumberFormat="1" applyFont="1" applyFill="1" applyBorder="1" applyAlignment="1">
      <alignment horizontal="right" vertical="center"/>
    </xf>
    <xf numFmtId="170" fontId="29" fillId="0" borderId="4" xfId="3" applyNumberFormat="1" applyFont="1" applyFill="1" applyBorder="1" applyAlignment="1">
      <alignment horizontal="right" vertical="center"/>
    </xf>
    <xf numFmtId="166" fontId="18" fillId="6" borderId="25" xfId="0" applyFont="1" applyFill="1" applyBorder="1" applyAlignment="1">
      <alignment horizontal="left" wrapText="1"/>
    </xf>
    <xf numFmtId="166" fontId="12" fillId="0" borderId="25" xfId="0" applyFont="1" applyBorder="1" applyAlignment="1">
      <alignment horizontal="center" vertical="center" wrapText="1"/>
    </xf>
    <xf numFmtId="166" fontId="12" fillId="0" borderId="26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34" fillId="0" borderId="27" xfId="7" applyNumberFormat="1" applyFont="1" applyFill="1" applyBorder="1" applyAlignment="1">
      <alignment horizontal="center" vertical="center" wrapText="1"/>
    </xf>
    <xf numFmtId="49" fontId="34" fillId="0" borderId="28" xfId="7" applyNumberFormat="1" applyFont="1" applyFill="1" applyBorder="1" applyAlignment="1">
      <alignment horizontal="center" vertical="center" wrapText="1"/>
    </xf>
    <xf numFmtId="49" fontId="34" fillId="0" borderId="29" xfId="7" applyNumberFormat="1" applyFont="1" applyFill="1" applyBorder="1" applyAlignment="1">
      <alignment horizontal="center" vertical="center" wrapText="1"/>
    </xf>
    <xf numFmtId="167" fontId="34" fillId="0" borderId="27" xfId="7" applyNumberFormat="1" applyFont="1" applyFill="1" applyBorder="1" applyAlignment="1">
      <alignment horizontal="center" vertical="center" wrapText="1"/>
    </xf>
    <xf numFmtId="167" fontId="34" fillId="0" borderId="28" xfId="7" applyNumberFormat="1" applyFont="1" applyFill="1" applyBorder="1" applyAlignment="1">
      <alignment horizontal="center" vertical="center" wrapText="1"/>
    </xf>
    <xf numFmtId="167" fontId="34" fillId="0" borderId="29" xfId="7" applyNumberFormat="1" applyFont="1" applyFill="1" applyBorder="1" applyAlignment="1">
      <alignment horizontal="center" vertical="center" wrapText="1"/>
    </xf>
    <xf numFmtId="166" fontId="10" fillId="0" borderId="9" xfId="0" applyFont="1" applyBorder="1" applyAlignment="1">
      <alignment horizontal="left" vertical="center" wrapText="1"/>
    </xf>
    <xf numFmtId="166" fontId="10" fillId="0" borderId="4" xfId="0" applyFont="1" applyBorder="1" applyAlignment="1">
      <alignment horizontal="left" vertical="center" wrapText="1"/>
    </xf>
    <xf numFmtId="166" fontId="10" fillId="0" borderId="12" xfId="0" applyFont="1" applyBorder="1" applyAlignment="1">
      <alignment horizontal="left" vertical="center" wrapText="1"/>
    </xf>
    <xf numFmtId="49" fontId="25" fillId="0" borderId="1" xfId="7" applyNumberFormat="1" applyFont="1" applyFill="1" applyBorder="1" applyAlignment="1">
      <alignment horizontal="center" vertical="center" wrapText="1"/>
    </xf>
    <xf numFmtId="49" fontId="25" fillId="0" borderId="4" xfId="7" applyNumberFormat="1" applyFont="1" applyFill="1" applyBorder="1" applyAlignment="1">
      <alignment horizontal="center" vertical="center" wrapText="1"/>
    </xf>
    <xf numFmtId="49" fontId="25" fillId="0" borderId="12" xfId="7" applyNumberFormat="1" applyFont="1" applyFill="1" applyBorder="1" applyAlignment="1">
      <alignment horizontal="center" vertical="center" wrapText="1"/>
    </xf>
    <xf numFmtId="166" fontId="4" fillId="0" borderId="0" xfId="0" applyFont="1" applyAlignment="1">
      <alignment horizontal="left" wrapText="1"/>
    </xf>
    <xf numFmtId="166" fontId="11" fillId="0" borderId="2" xfId="0" applyFont="1" applyBorder="1" applyAlignment="1">
      <alignment horizontal="left" vertical="center" wrapText="1"/>
    </xf>
    <xf numFmtId="166" fontId="11" fillId="0" borderId="0" xfId="0" applyFont="1" applyAlignment="1">
      <alignment horizontal="left" vertical="center" wrapText="1"/>
    </xf>
    <xf numFmtId="166" fontId="11" fillId="0" borderId="6" xfId="0" applyFont="1" applyBorder="1" applyAlignment="1">
      <alignment horizontal="left" vertical="center" wrapText="1"/>
    </xf>
    <xf numFmtId="166" fontId="11" fillId="0" borderId="3" xfId="0" applyFont="1" applyBorder="1" applyAlignment="1">
      <alignment horizontal="left" vertical="center" wrapText="1"/>
    </xf>
    <xf numFmtId="166" fontId="11" fillId="0" borderId="5" xfId="0" applyFont="1" applyBorder="1" applyAlignment="1">
      <alignment horizontal="left" vertical="center" wrapText="1"/>
    </xf>
    <xf numFmtId="166" fontId="11" fillId="0" borderId="7" xfId="0" applyFont="1" applyBorder="1" applyAlignment="1">
      <alignment horizontal="left" vertical="center" wrapText="1"/>
    </xf>
    <xf numFmtId="166" fontId="4" fillId="6" borderId="3" xfId="0" applyFont="1" applyFill="1" applyBorder="1" applyAlignment="1">
      <alignment horizontal="left" wrapText="1"/>
    </xf>
    <xf numFmtId="166" fontId="4" fillId="6" borderId="5" xfId="0" applyFont="1" applyFill="1" applyBorder="1" applyAlignment="1">
      <alignment horizontal="left" wrapText="1"/>
    </xf>
    <xf numFmtId="166" fontId="4" fillId="6" borderId="7" xfId="0" applyFont="1" applyFill="1" applyBorder="1" applyAlignment="1">
      <alignment horizontal="left" wrapText="1"/>
    </xf>
    <xf numFmtId="166" fontId="4" fillId="6" borderId="0" xfId="0" quotePrefix="1" applyFont="1" applyFill="1" applyAlignment="1">
      <alignment horizontal="left"/>
    </xf>
    <xf numFmtId="166" fontId="10" fillId="12" borderId="9" xfId="0" applyFont="1" applyFill="1" applyBorder="1" applyAlignment="1">
      <alignment horizontal="left" vertical="center" wrapText="1"/>
    </xf>
    <xf numFmtId="166" fontId="10" fillId="12" borderId="11" xfId="0" applyFont="1" applyFill="1" applyBorder="1" applyAlignment="1">
      <alignment horizontal="left" vertical="center" wrapText="1"/>
    </xf>
    <xf numFmtId="166" fontId="18" fillId="6" borderId="1" xfId="0" applyFont="1" applyFill="1" applyBorder="1" applyAlignment="1">
      <alignment horizontal="left" wrapText="1"/>
    </xf>
    <xf numFmtId="166" fontId="18" fillId="6" borderId="4" xfId="0" applyFont="1" applyFill="1" applyBorder="1" applyAlignment="1">
      <alignment horizontal="left" wrapText="1"/>
    </xf>
    <xf numFmtId="166" fontId="18" fillId="6" borderId="12" xfId="0" applyFont="1" applyFill="1" applyBorder="1" applyAlignment="1">
      <alignment horizontal="left" wrapText="1"/>
    </xf>
    <xf numFmtId="49" fontId="33" fillId="0" borderId="9" xfId="7" applyNumberFormat="1" applyFont="1" applyFill="1" applyBorder="1" applyAlignment="1">
      <alignment horizontal="center" vertical="center" wrapText="1"/>
    </xf>
    <xf numFmtId="49" fontId="33" fillId="0" borderId="10" xfId="7" applyNumberFormat="1" applyFont="1" applyFill="1" applyBorder="1" applyAlignment="1">
      <alignment horizontal="center" vertical="center" wrapText="1"/>
    </xf>
    <xf numFmtId="49" fontId="33" fillId="0" borderId="11" xfId="7" applyNumberFormat="1" applyFont="1" applyFill="1" applyBorder="1" applyAlignment="1">
      <alignment horizontal="center" vertical="center" wrapText="1"/>
    </xf>
    <xf numFmtId="166" fontId="4" fillId="6" borderId="0" xfId="0" applyFont="1" applyFill="1" applyAlignment="1">
      <alignment horizontal="left" wrapText="1"/>
    </xf>
    <xf numFmtId="166" fontId="11" fillId="0" borderId="1" xfId="0" applyFont="1" applyBorder="1" applyAlignment="1">
      <alignment horizontal="left" vertical="center" wrapText="1"/>
    </xf>
    <xf numFmtId="166" fontId="11" fillId="0" borderId="4" xfId="0" applyFont="1" applyBorder="1" applyAlignment="1">
      <alignment horizontal="left" vertical="center" wrapText="1"/>
    </xf>
    <xf numFmtId="166" fontId="11" fillId="0" borderId="12" xfId="0" applyFont="1" applyBorder="1" applyAlignment="1">
      <alignment horizontal="left" vertical="center" wrapText="1"/>
    </xf>
    <xf numFmtId="166" fontId="11" fillId="6" borderId="2" xfId="0" applyFont="1" applyFill="1" applyBorder="1" applyAlignment="1">
      <alignment horizontal="left" vertical="center" wrapText="1"/>
    </xf>
    <xf numFmtId="166" fontId="11" fillId="6" borderId="0" xfId="0" applyFont="1" applyFill="1" applyAlignment="1">
      <alignment horizontal="left" vertical="center" wrapText="1"/>
    </xf>
    <xf numFmtId="166" fontId="11" fillId="6" borderId="6" xfId="0" applyFont="1" applyFill="1" applyBorder="1" applyAlignment="1">
      <alignment horizontal="left" vertical="center" wrapText="1"/>
    </xf>
    <xf numFmtId="166" fontId="11" fillId="6" borderId="19" xfId="0" applyFont="1" applyFill="1" applyBorder="1" applyAlignment="1">
      <alignment horizontal="center" vertical="center" wrapText="1"/>
    </xf>
    <xf numFmtId="166" fontId="11" fillId="6" borderId="20" xfId="0" applyFont="1" applyFill="1" applyBorder="1" applyAlignment="1">
      <alignment horizontal="center" vertical="center" wrapText="1"/>
    </xf>
    <xf numFmtId="166" fontId="11" fillId="6" borderId="21" xfId="0" applyFont="1" applyFill="1" applyBorder="1" applyAlignment="1">
      <alignment horizontal="center" vertical="center" wrapText="1"/>
    </xf>
    <xf numFmtId="166" fontId="4" fillId="6" borderId="23" xfId="0" applyFont="1" applyFill="1" applyBorder="1" applyAlignment="1">
      <alignment horizontal="left" vertical="center"/>
    </xf>
    <xf numFmtId="166" fontId="4" fillId="6" borderId="17" xfId="0" applyFont="1" applyFill="1" applyBorder="1" applyAlignment="1">
      <alignment horizontal="left" vertical="center"/>
    </xf>
    <xf numFmtId="166" fontId="4" fillId="6" borderId="8" xfId="0" applyFont="1" applyFill="1" applyBorder="1" applyAlignment="1">
      <alignment horizontal="left" vertical="center"/>
    </xf>
    <xf numFmtId="166" fontId="4" fillId="6" borderId="6" xfId="0" applyFont="1" applyFill="1" applyBorder="1" applyAlignment="1">
      <alignment horizontal="left" vertical="center"/>
    </xf>
    <xf numFmtId="166" fontId="4" fillId="6" borderId="24" xfId="0" applyFont="1" applyFill="1" applyBorder="1" applyAlignment="1">
      <alignment horizontal="left" vertical="center" wrapText="1"/>
    </xf>
    <xf numFmtId="166" fontId="4" fillId="6" borderId="15" xfId="0" applyFont="1" applyFill="1" applyBorder="1" applyAlignment="1">
      <alignment horizontal="left" vertical="center" wrapText="1"/>
    </xf>
    <xf numFmtId="166" fontId="10" fillId="0" borderId="10" xfId="0" applyFont="1" applyBorder="1" applyAlignment="1">
      <alignment horizontal="left" vertical="center" wrapText="1"/>
    </xf>
    <xf numFmtId="166" fontId="10" fillId="0" borderId="11" xfId="0" applyFont="1" applyBorder="1" applyAlignment="1">
      <alignment horizontal="left" vertical="center" wrapText="1"/>
    </xf>
    <xf numFmtId="166" fontId="4" fillId="0" borderId="1" xfId="0" applyFont="1" applyBorder="1" applyAlignment="1">
      <alignment horizontal="left" vertical="center" wrapText="1" indent="2"/>
    </xf>
    <xf numFmtId="166" fontId="4" fillId="0" borderId="4" xfId="0" applyFont="1" applyBorder="1" applyAlignment="1">
      <alignment horizontal="left" vertical="center" wrapText="1" indent="2"/>
    </xf>
    <xf numFmtId="166" fontId="4" fillId="0" borderId="12" xfId="0" applyFont="1" applyBorder="1" applyAlignment="1">
      <alignment horizontal="left" vertical="center" wrapText="1" indent="2"/>
    </xf>
    <xf numFmtId="166" fontId="10" fillId="7" borderId="19" xfId="0" applyFont="1" applyFill="1" applyBorder="1" applyAlignment="1">
      <alignment horizontal="center" vertical="center" wrapText="1"/>
    </xf>
    <xf numFmtId="166" fontId="10" fillId="7" borderId="20" xfId="0" applyFont="1" applyFill="1" applyBorder="1" applyAlignment="1">
      <alignment horizontal="center" vertical="center" wrapText="1"/>
    </xf>
    <xf numFmtId="166" fontId="10" fillId="7" borderId="21" xfId="0" applyFont="1" applyFill="1" applyBorder="1" applyAlignment="1">
      <alignment horizontal="center" vertical="center" wrapText="1"/>
    </xf>
    <xf numFmtId="166" fontId="5" fillId="7" borderId="16" xfId="0" applyFont="1" applyFill="1" applyBorder="1" applyAlignment="1">
      <alignment horizontal="left" vertical="center" wrapText="1"/>
    </xf>
    <xf numFmtId="166" fontId="5" fillId="7" borderId="17" xfId="0" applyFont="1" applyFill="1" applyBorder="1" applyAlignment="1">
      <alignment horizontal="left" vertical="center" wrapText="1"/>
    </xf>
    <xf numFmtId="166" fontId="5" fillId="7" borderId="0" xfId="0" applyFont="1" applyFill="1" applyAlignment="1">
      <alignment horizontal="left" vertical="center" wrapText="1" indent="2"/>
    </xf>
    <xf numFmtId="166" fontId="5" fillId="7" borderId="6" xfId="0" applyFont="1" applyFill="1" applyBorder="1" applyAlignment="1">
      <alignment horizontal="left" vertical="center" wrapText="1" indent="2"/>
    </xf>
    <xf numFmtId="166" fontId="5" fillId="7" borderId="22" xfId="0" applyFont="1" applyFill="1" applyBorder="1" applyAlignment="1">
      <alignment horizontal="left" vertical="center" wrapText="1"/>
    </xf>
    <xf numFmtId="166" fontId="5" fillId="7" borderId="7" xfId="0" applyFont="1" applyFill="1" applyBorder="1" applyAlignment="1">
      <alignment horizontal="left" vertical="center" wrapText="1"/>
    </xf>
    <xf numFmtId="166" fontId="4" fillId="0" borderId="2" xfId="0" applyFont="1" applyBorder="1" applyAlignment="1">
      <alignment horizontal="left" vertical="center" indent="2"/>
    </xf>
    <xf numFmtId="166" fontId="4" fillId="0" borderId="0" xfId="0" applyFont="1" applyAlignment="1">
      <alignment horizontal="left" vertical="center" indent="2"/>
    </xf>
    <xf numFmtId="166" fontId="4" fillId="0" borderId="6" xfId="0" applyFont="1" applyBorder="1" applyAlignment="1">
      <alignment horizontal="left" vertical="center" indent="2"/>
    </xf>
    <xf numFmtId="166" fontId="8" fillId="0" borderId="2" xfId="0" applyFont="1" applyBorder="1" applyAlignment="1">
      <alignment horizontal="left" vertical="center" wrapText="1" indent="4"/>
    </xf>
    <xf numFmtId="166" fontId="8" fillId="0" borderId="0" xfId="0" applyFont="1" applyAlignment="1">
      <alignment horizontal="left" vertical="center" wrapText="1" indent="4"/>
    </xf>
    <xf numFmtId="166" fontId="11" fillId="0" borderId="1" xfId="0" applyFont="1" applyBorder="1" applyAlignment="1">
      <alignment horizontal="left"/>
    </xf>
    <xf numFmtId="166" fontId="11" fillId="0" borderId="4" xfId="0" applyFont="1" applyBorder="1" applyAlignment="1">
      <alignment horizontal="left"/>
    </xf>
    <xf numFmtId="166" fontId="11" fillId="0" borderId="12" xfId="0" applyFont="1" applyBorder="1" applyAlignment="1">
      <alignment horizontal="left"/>
    </xf>
    <xf numFmtId="166" fontId="4" fillId="0" borderId="2" xfId="0" applyFont="1" applyBorder="1" applyAlignment="1">
      <alignment horizontal="left" vertical="center"/>
    </xf>
    <xf numFmtId="166" fontId="4" fillId="0" borderId="0" xfId="0" applyFont="1" applyAlignment="1">
      <alignment horizontal="left" vertical="center"/>
    </xf>
    <xf numFmtId="166" fontId="4" fillId="0" borderId="6" xfId="0" applyFont="1" applyBorder="1" applyAlignment="1">
      <alignment horizontal="left" vertical="center"/>
    </xf>
    <xf numFmtId="166" fontId="11" fillId="0" borderId="2" xfId="0" applyFont="1" applyBorder="1" applyAlignment="1">
      <alignment horizontal="left" vertical="center"/>
    </xf>
    <xf numFmtId="166" fontId="11" fillId="0" borderId="0" xfId="0" applyFont="1" applyAlignment="1">
      <alignment horizontal="left" vertical="center"/>
    </xf>
    <xf numFmtId="166" fontId="11" fillId="0" borderId="6" xfId="0" applyFont="1" applyBorder="1" applyAlignment="1">
      <alignment horizontal="left" vertical="center"/>
    </xf>
    <xf numFmtId="166" fontId="13" fillId="0" borderId="2" xfId="0" applyFont="1" applyBorder="1" applyAlignment="1">
      <alignment horizontal="left" vertical="center"/>
    </xf>
    <xf numFmtId="166" fontId="13" fillId="0" borderId="0" xfId="0" applyFont="1" applyAlignment="1">
      <alignment horizontal="left" vertical="center"/>
    </xf>
    <xf numFmtId="166" fontId="13" fillId="0" borderId="6" xfId="0" applyFont="1" applyBorder="1" applyAlignment="1">
      <alignment horizontal="left" vertical="center"/>
    </xf>
    <xf numFmtId="166" fontId="28" fillId="14" borderId="1" xfId="0" applyFont="1" applyFill="1" applyBorder="1" applyAlignment="1">
      <alignment horizontal="left" vertical="center" wrapText="1"/>
    </xf>
    <xf numFmtId="166" fontId="28" fillId="14" borderId="4" xfId="0" applyFont="1" applyFill="1" applyBorder="1" applyAlignment="1">
      <alignment horizontal="left" vertical="center" wrapText="1"/>
    </xf>
    <xf numFmtId="166" fontId="28" fillId="14" borderId="12" xfId="0" applyFont="1" applyFill="1" applyBorder="1" applyAlignment="1">
      <alignment horizontal="left" vertical="center" wrapText="1"/>
    </xf>
    <xf numFmtId="166" fontId="28" fillId="14" borderId="2" xfId="0" applyFont="1" applyFill="1" applyBorder="1" applyAlignment="1">
      <alignment horizontal="left" vertical="center" wrapText="1"/>
    </xf>
    <xf numFmtId="166" fontId="28" fillId="14" borderId="0" xfId="0" applyFont="1" applyFill="1" applyAlignment="1">
      <alignment horizontal="left" vertical="center" wrapText="1"/>
    </xf>
    <xf numFmtId="166" fontId="28" fillId="14" borderId="6" xfId="0" applyFont="1" applyFill="1" applyBorder="1" applyAlignment="1">
      <alignment horizontal="left" vertical="center" wrapText="1"/>
    </xf>
    <xf numFmtId="166" fontId="28" fillId="14" borderId="3" xfId="0" applyFont="1" applyFill="1" applyBorder="1" applyAlignment="1">
      <alignment horizontal="left" vertical="center" wrapText="1"/>
    </xf>
    <xf numFmtId="166" fontId="28" fillId="14" borderId="5" xfId="0" applyFont="1" applyFill="1" applyBorder="1" applyAlignment="1">
      <alignment horizontal="left" vertical="center" wrapText="1"/>
    </xf>
    <xf numFmtId="166" fontId="28" fillId="14" borderId="7" xfId="0" applyFont="1" applyFill="1" applyBorder="1" applyAlignment="1">
      <alignment horizontal="left" vertical="center" wrapText="1"/>
    </xf>
    <xf numFmtId="166" fontId="9" fillId="0" borderId="5" xfId="0" applyFont="1" applyBorder="1" applyAlignment="1">
      <alignment horizontal="left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166" fontId="4" fillId="6" borderId="2" xfId="0" applyFont="1" applyFill="1" applyBorder="1" applyAlignment="1">
      <alignment horizontal="left" wrapText="1"/>
    </xf>
    <xf numFmtId="166" fontId="18" fillId="6" borderId="0" xfId="0" applyFont="1" applyFill="1" applyAlignment="1">
      <alignment horizontal="left" wrapText="1"/>
    </xf>
    <xf numFmtId="166" fontId="18" fillId="6" borderId="6" xfId="0" applyFont="1" applyFill="1" applyBorder="1" applyAlignment="1">
      <alignment horizontal="left" wrapText="1"/>
    </xf>
  </cellXfs>
  <cellStyles count="8">
    <cellStyle name="40% - Accent3" xfId="7" builtinId="39"/>
    <cellStyle name="Bad" xfId="5" builtinId="27"/>
    <cellStyle name="Comma" xfId="3" builtinId="3"/>
    <cellStyle name="Currency" xfId="2" builtinId="4"/>
    <cellStyle name="Good" xfId="4" builtinId="26"/>
    <cellStyle name="Neutral" xfId="6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6507-FB20-437A-B2E4-E439F5C0B223}">
  <sheetPr codeName="Sheet1">
    <pageSetUpPr fitToPage="1"/>
  </sheetPr>
  <dimension ref="B1:AK115"/>
  <sheetViews>
    <sheetView showGridLines="0" tabSelected="1" zoomScale="80" zoomScaleNormal="80" workbookViewId="0">
      <pane ySplit="6" topLeftCell="A7" activePane="bottomLeft" state="frozen"/>
      <selection pane="bottomLeft"/>
    </sheetView>
  </sheetViews>
  <sheetFormatPr defaultColWidth="9.140625" defaultRowHeight="13.5" outlineLevelRow="1" x14ac:dyDescent="0.25"/>
  <cols>
    <col min="1" max="1" width="2.7109375" style="15" customWidth="1"/>
    <col min="2" max="2" width="25.7109375" style="15" customWidth="1"/>
    <col min="3" max="3" width="41.7109375" style="15" customWidth="1"/>
    <col min="4" max="4" width="19.7109375" style="15" customWidth="1"/>
    <col min="5" max="13" width="20.7109375" style="15" customWidth="1"/>
    <col min="14" max="14" width="17.42578125" style="15" customWidth="1"/>
    <col min="15" max="15" width="15.7109375" style="15" customWidth="1"/>
    <col min="16" max="16" width="23.7109375" style="63" customWidth="1"/>
    <col min="17" max="18" width="12.28515625" style="15" customWidth="1"/>
    <col min="19" max="24" width="9.140625" style="15" customWidth="1"/>
    <col min="25" max="25" width="60.7109375" style="15" customWidth="1"/>
    <col min="26" max="26" width="247.7109375" style="15" customWidth="1"/>
    <col min="27" max="16384" width="9.140625" style="15"/>
  </cols>
  <sheetData>
    <row r="1" spans="2:25" ht="14.25" hidden="1" thickBot="1" x14ac:dyDescent="0.3">
      <c r="B1" s="68">
        <v>9449</v>
      </c>
      <c r="E1" s="10"/>
      <c r="F1" s="10"/>
      <c r="G1" s="10"/>
      <c r="H1" s="12"/>
      <c r="I1" s="12"/>
      <c r="J1" s="12"/>
      <c r="K1" s="14"/>
      <c r="L1" s="14"/>
      <c r="M1" s="14"/>
    </row>
    <row r="2" spans="2:25" ht="15" thickBot="1" x14ac:dyDescent="0.35">
      <c r="B2" s="30"/>
      <c r="C2" s="74"/>
      <c r="D2" s="74"/>
      <c r="E2" s="9"/>
      <c r="F2" s="9"/>
      <c r="G2" s="9"/>
      <c r="H2" s="11"/>
      <c r="I2" s="11"/>
      <c r="J2" s="11"/>
      <c r="K2" s="13"/>
      <c r="L2" s="13"/>
      <c r="M2" s="13"/>
      <c r="N2" s="16" t="s">
        <v>0</v>
      </c>
      <c r="O2" s="92">
        <v>44760</v>
      </c>
      <c r="P2" s="64"/>
    </row>
    <row r="3" spans="2:25" ht="15" x14ac:dyDescent="0.25">
      <c r="B3" s="311" t="s">
        <v>114</v>
      </c>
      <c r="C3" s="312"/>
      <c r="D3" s="313"/>
      <c r="E3" s="83" t="s">
        <v>1</v>
      </c>
      <c r="F3" s="84" t="s">
        <v>2</v>
      </c>
      <c r="G3" s="85" t="s">
        <v>3</v>
      </c>
      <c r="H3" s="83" t="s">
        <v>1</v>
      </c>
      <c r="I3" s="84" t="s">
        <v>2</v>
      </c>
      <c r="J3" s="85" t="s">
        <v>3</v>
      </c>
      <c r="K3" s="83" t="s">
        <v>1</v>
      </c>
      <c r="L3" s="84" t="s">
        <v>2</v>
      </c>
      <c r="M3" s="85" t="s">
        <v>3</v>
      </c>
      <c r="N3" s="17" t="s">
        <v>4</v>
      </c>
      <c r="O3" s="93">
        <v>45658</v>
      </c>
      <c r="P3" s="64"/>
    </row>
    <row r="4" spans="2:25" x14ac:dyDescent="0.25">
      <c r="B4" s="314"/>
      <c r="C4" s="315"/>
      <c r="D4" s="316"/>
      <c r="E4" s="86">
        <f>rngDateCurrentPeriodStart</f>
        <v>45931</v>
      </c>
      <c r="F4" s="87">
        <f>rngDateCurrentYearStart</f>
        <v>45658</v>
      </c>
      <c r="G4" s="88">
        <f>rngDateInceptionStart</f>
        <v>44760</v>
      </c>
      <c r="H4" s="86">
        <f>rngDateCurrentPeriodStart</f>
        <v>45931</v>
      </c>
      <c r="I4" s="87">
        <f>rngDateCurrentYearStart</f>
        <v>45658</v>
      </c>
      <c r="J4" s="88">
        <f>rngDateInceptionStart</f>
        <v>44760</v>
      </c>
      <c r="K4" s="86">
        <f>rngDateCurrentPeriodStart</f>
        <v>45931</v>
      </c>
      <c r="L4" s="87">
        <f>rngDateCurrentYearStart</f>
        <v>45658</v>
      </c>
      <c r="M4" s="88">
        <f>rngDateInceptionStart</f>
        <v>44760</v>
      </c>
      <c r="N4" s="18" t="s">
        <v>5</v>
      </c>
      <c r="O4" s="93">
        <v>45931</v>
      </c>
      <c r="P4" s="64"/>
    </row>
    <row r="5" spans="2:25" ht="14.25" thickBot="1" x14ac:dyDescent="0.3">
      <c r="B5" s="317"/>
      <c r="C5" s="318"/>
      <c r="D5" s="319"/>
      <c r="E5" s="89">
        <f t="shared" ref="E5:M5" si="0">rngDatePeriodEnd</f>
        <v>46022</v>
      </c>
      <c r="F5" s="90">
        <f t="shared" si="0"/>
        <v>46022</v>
      </c>
      <c r="G5" s="91">
        <f t="shared" si="0"/>
        <v>46022</v>
      </c>
      <c r="H5" s="89">
        <f t="shared" si="0"/>
        <v>46022</v>
      </c>
      <c r="I5" s="90">
        <f t="shared" si="0"/>
        <v>46022</v>
      </c>
      <c r="J5" s="91">
        <f t="shared" si="0"/>
        <v>46022</v>
      </c>
      <c r="K5" s="89">
        <f t="shared" si="0"/>
        <v>46022</v>
      </c>
      <c r="L5" s="90">
        <f t="shared" si="0"/>
        <v>46022</v>
      </c>
      <c r="M5" s="91">
        <f t="shared" si="0"/>
        <v>46022</v>
      </c>
      <c r="N5" s="19" t="s">
        <v>6</v>
      </c>
      <c r="O5" s="94">
        <v>46022</v>
      </c>
      <c r="P5" s="64"/>
    </row>
    <row r="6" spans="2:25" x14ac:dyDescent="0.25">
      <c r="B6" s="20"/>
      <c r="C6" s="75"/>
      <c r="D6" s="75"/>
      <c r="E6" s="28"/>
      <c r="F6" s="28"/>
      <c r="G6" s="28"/>
      <c r="H6" s="28"/>
      <c r="I6" s="28"/>
      <c r="J6" s="28"/>
      <c r="K6" s="28"/>
      <c r="L6" s="28"/>
      <c r="M6" s="28"/>
    </row>
    <row r="7" spans="2:25" ht="15.75" thickBot="1" x14ac:dyDescent="0.3">
      <c r="B7" s="320" t="s">
        <v>112</v>
      </c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O7" s="21"/>
    </row>
    <row r="8" spans="2:25" s="22" customFormat="1" ht="15.4" customHeight="1" thickBot="1" x14ac:dyDescent="0.3">
      <c r="B8" s="239" t="s">
        <v>7</v>
      </c>
      <c r="C8" s="280"/>
      <c r="D8" s="281"/>
      <c r="E8" s="321" t="s">
        <v>113</v>
      </c>
      <c r="F8" s="322"/>
      <c r="G8" s="323"/>
      <c r="H8" s="321" t="s">
        <v>8</v>
      </c>
      <c r="I8" s="322"/>
      <c r="J8" s="323"/>
      <c r="K8" s="321" t="s">
        <v>9</v>
      </c>
      <c r="L8" s="322"/>
      <c r="M8" s="323"/>
      <c r="N8" s="192"/>
      <c r="P8" s="62"/>
      <c r="Y8" s="199"/>
    </row>
    <row r="9" spans="2:25" s="31" customFormat="1" ht="15" x14ac:dyDescent="0.3">
      <c r="B9" s="299" t="s">
        <v>10</v>
      </c>
      <c r="C9" s="300"/>
      <c r="D9" s="301"/>
      <c r="E9" s="218">
        <f>320749.84+40887.56</f>
        <v>361637.4</v>
      </c>
      <c r="F9" s="226">
        <f>-35346.26+0</f>
        <v>-35346.26</v>
      </c>
      <c r="G9" s="225">
        <v>0</v>
      </c>
      <c r="H9" s="218">
        <f>334291105.86+35725085.089999</f>
        <v>370016190.94999903</v>
      </c>
      <c r="I9" s="226">
        <f>-17709306.81+0</f>
        <v>-17709306.809999999</v>
      </c>
      <c r="J9" s="225">
        <v>0</v>
      </c>
      <c r="K9" s="218">
        <f>17369006.81+0</f>
        <v>17369006.809999999</v>
      </c>
      <c r="L9" s="226">
        <f>963742.7+0</f>
        <v>963742.7</v>
      </c>
      <c r="M9" s="225">
        <v>0</v>
      </c>
      <c r="N9" s="193"/>
      <c r="P9" s="110"/>
      <c r="Q9" s="111"/>
      <c r="R9" s="112"/>
    </row>
    <row r="10" spans="2:25" x14ac:dyDescent="0.25">
      <c r="B10" s="302" t="s">
        <v>11</v>
      </c>
      <c r="C10" s="303"/>
      <c r="D10" s="304"/>
      <c r="E10" s="120">
        <v>-74429.850000000006</v>
      </c>
      <c r="F10" s="120">
        <v>333528.57</v>
      </c>
      <c r="G10" s="121">
        <v>333528.57</v>
      </c>
      <c r="H10" s="122">
        <v>38100099.999999978</v>
      </c>
      <c r="I10" s="120">
        <v>432121150.99999923</v>
      </c>
      <c r="J10" s="121">
        <v>432122351.99999923</v>
      </c>
      <c r="K10" s="122">
        <v>-2566546.46</v>
      </c>
      <c r="L10" s="120">
        <v>11500985.109999999</v>
      </c>
      <c r="M10" s="121">
        <v>11500985.109999999</v>
      </c>
      <c r="N10" s="18"/>
      <c r="Q10" s="21"/>
      <c r="R10" s="23"/>
    </row>
    <row r="11" spans="2:25" x14ac:dyDescent="0.25">
      <c r="B11" s="302" t="s">
        <v>12</v>
      </c>
      <c r="C11" s="303"/>
      <c r="D11" s="304"/>
      <c r="E11" s="120">
        <v>27667.23</v>
      </c>
      <c r="F11" s="120">
        <v>232691.9</v>
      </c>
      <c r="G11" s="121">
        <v>232691.9</v>
      </c>
      <c r="H11" s="122">
        <v>103456354.99999997</v>
      </c>
      <c r="I11" s="120">
        <v>301476630.88000017</v>
      </c>
      <c r="J11" s="121">
        <v>301476630.88000017</v>
      </c>
      <c r="K11" s="122">
        <v>954042.29</v>
      </c>
      <c r="L11" s="120">
        <v>8023858.6699999999</v>
      </c>
      <c r="M11" s="121">
        <v>8023858.6699999999</v>
      </c>
      <c r="N11" s="18"/>
      <c r="Q11" s="21"/>
      <c r="R11" s="23"/>
    </row>
    <row r="12" spans="2:25" ht="15" x14ac:dyDescent="0.25">
      <c r="B12" s="305" t="s">
        <v>13</v>
      </c>
      <c r="C12" s="306"/>
      <c r="D12" s="307"/>
      <c r="E12" s="107">
        <f t="shared" ref="E12:M12" si="1">E10-E11</f>
        <v>-102097.08</v>
      </c>
      <c r="F12" s="107">
        <f t="shared" si="1"/>
        <v>100836.67000000001</v>
      </c>
      <c r="G12" s="108">
        <f t="shared" si="1"/>
        <v>100836.67000000001</v>
      </c>
      <c r="H12" s="109">
        <f t="shared" si="1"/>
        <v>-65356254.999999993</v>
      </c>
      <c r="I12" s="107">
        <f t="shared" si="1"/>
        <v>130644520.11999905</v>
      </c>
      <c r="J12" s="108">
        <f t="shared" si="1"/>
        <v>130645721.11999905</v>
      </c>
      <c r="K12" s="109">
        <f t="shared" si="1"/>
        <v>-3520588.75</v>
      </c>
      <c r="L12" s="107">
        <f t="shared" si="1"/>
        <v>3477126.4399999995</v>
      </c>
      <c r="M12" s="108">
        <f t="shared" si="1"/>
        <v>3477126.4399999995</v>
      </c>
      <c r="N12" s="18"/>
      <c r="Q12" s="21"/>
      <c r="R12" s="23"/>
    </row>
    <row r="13" spans="2:25" x14ac:dyDescent="0.25">
      <c r="B13" s="308" t="s">
        <v>14</v>
      </c>
      <c r="C13" s="309"/>
      <c r="D13" s="310"/>
      <c r="E13" s="106"/>
      <c r="F13" s="104"/>
      <c r="G13" s="105"/>
      <c r="H13" s="106"/>
      <c r="I13" s="104"/>
      <c r="J13" s="105"/>
      <c r="K13" s="106"/>
      <c r="L13" s="104"/>
      <c r="M13" s="105"/>
      <c r="N13" s="18"/>
      <c r="Q13" s="21"/>
      <c r="R13" s="23"/>
    </row>
    <row r="14" spans="2:25" x14ac:dyDescent="0.25">
      <c r="B14" s="294" t="s">
        <v>15</v>
      </c>
      <c r="C14" s="295"/>
      <c r="D14" s="296"/>
      <c r="E14" s="123">
        <v>-12426.3</v>
      </c>
      <c r="F14" s="123">
        <v>-49300.01</v>
      </c>
      <c r="G14" s="124">
        <v>-110621.1</v>
      </c>
      <c r="H14" s="125">
        <v>-45817373.93999999</v>
      </c>
      <c r="I14" s="123">
        <v>-94292936.520000026</v>
      </c>
      <c r="J14" s="124">
        <v>-131616069.98999996</v>
      </c>
      <c r="K14" s="125">
        <v>0</v>
      </c>
      <c r="L14" s="123">
        <v>-166.66</v>
      </c>
      <c r="M14" s="124">
        <v>-666.66</v>
      </c>
      <c r="N14" s="18"/>
      <c r="Q14" s="21"/>
      <c r="R14" s="23"/>
    </row>
    <row r="15" spans="2:25" x14ac:dyDescent="0.25">
      <c r="B15" s="71" t="s">
        <v>82</v>
      </c>
      <c r="C15" s="72"/>
      <c r="D15" s="73"/>
      <c r="E15" s="123">
        <v>548.22</v>
      </c>
      <c r="F15" s="123">
        <v>2174.9899999999998</v>
      </c>
      <c r="G15" s="124">
        <v>4880.34</v>
      </c>
      <c r="H15" s="125">
        <v>3667884.0300000021</v>
      </c>
      <c r="I15" s="123">
        <v>7889662.1800000034</v>
      </c>
      <c r="J15" s="124">
        <v>11578581.639999995</v>
      </c>
      <c r="K15" s="125">
        <v>0</v>
      </c>
      <c r="L15" s="123">
        <v>0</v>
      </c>
      <c r="M15" s="124">
        <v>0</v>
      </c>
      <c r="N15" s="18"/>
      <c r="Q15" s="21"/>
      <c r="R15" s="23"/>
    </row>
    <row r="16" spans="2:25" x14ac:dyDescent="0.25">
      <c r="B16" s="294" t="s">
        <v>16</v>
      </c>
      <c r="C16" s="295"/>
      <c r="D16" s="296"/>
      <c r="E16" s="101">
        <f t="shared" ref="E16:M16" si="2">SUM(E17:E29)</f>
        <v>10993.1</v>
      </c>
      <c r="F16" s="101">
        <f t="shared" si="2"/>
        <v>-10904.550000000001</v>
      </c>
      <c r="G16" s="102">
        <f t="shared" si="2"/>
        <v>-53815.87000000001</v>
      </c>
      <c r="H16" s="103">
        <f t="shared" si="2"/>
        <v>-8847013.1100000013</v>
      </c>
      <c r="I16" s="101">
        <f t="shared" si="2"/>
        <v>-42890359.870000005</v>
      </c>
      <c r="J16" s="102">
        <f t="shared" si="2"/>
        <v>-71765216.360000029</v>
      </c>
      <c r="K16" s="103">
        <f t="shared" si="2"/>
        <v>375070.52</v>
      </c>
      <c r="L16" s="101">
        <f t="shared" si="2"/>
        <v>-369027.55999999994</v>
      </c>
      <c r="M16" s="102">
        <f t="shared" si="2"/>
        <v>-1713582.2900000003</v>
      </c>
      <c r="N16" s="18"/>
      <c r="Q16" s="21"/>
      <c r="R16" s="23"/>
    </row>
    <row r="17" spans="2:18" ht="14.25" outlineLevel="1" x14ac:dyDescent="0.3">
      <c r="B17" s="130" t="s">
        <v>76</v>
      </c>
      <c r="C17" s="131"/>
      <c r="D17" s="132"/>
      <c r="E17" s="126">
        <v>589.42999999999995</v>
      </c>
      <c r="F17" s="126">
        <v>-4706.17</v>
      </c>
      <c r="G17" s="127">
        <v>-5450.27</v>
      </c>
      <c r="H17" s="128">
        <v>-1425333.2199999995</v>
      </c>
      <c r="I17" s="126">
        <v>-6863363.1000000034</v>
      </c>
      <c r="J17" s="127">
        <v>-7346934.430000009</v>
      </c>
      <c r="K17" s="128">
        <v>23176.12</v>
      </c>
      <c r="L17" s="126">
        <v>-176311.61</v>
      </c>
      <c r="M17" s="127">
        <v>-191648.69</v>
      </c>
      <c r="N17" s="18"/>
      <c r="Q17" s="21"/>
      <c r="R17" s="23"/>
    </row>
    <row r="18" spans="2:18" ht="14.25" outlineLevel="1" x14ac:dyDescent="0.3">
      <c r="B18" s="130" t="s">
        <v>75</v>
      </c>
      <c r="C18" s="131"/>
      <c r="D18" s="132"/>
      <c r="E18" s="126">
        <v>301.58</v>
      </c>
      <c r="F18" s="126">
        <v>67.17</v>
      </c>
      <c r="G18" s="127">
        <v>-1096.1400000000001</v>
      </c>
      <c r="H18" s="128">
        <v>-127692.70999999998</v>
      </c>
      <c r="I18" s="126">
        <v>-627040.21000000008</v>
      </c>
      <c r="J18" s="127">
        <v>-1482317.6799999992</v>
      </c>
      <c r="K18" s="128">
        <v>3157.33</v>
      </c>
      <c r="L18" s="126">
        <v>3241.72</v>
      </c>
      <c r="M18" s="127">
        <v>-36177.75</v>
      </c>
      <c r="N18" s="18"/>
      <c r="Q18" s="21"/>
      <c r="R18" s="23"/>
    </row>
    <row r="19" spans="2:18" ht="14.25" outlineLevel="1" x14ac:dyDescent="0.3">
      <c r="B19" s="130" t="s">
        <v>74</v>
      </c>
      <c r="C19" s="131"/>
      <c r="D19" s="132"/>
      <c r="E19" s="126">
        <v>1198.6199999999999</v>
      </c>
      <c r="F19" s="126">
        <v>-262.54000000000002</v>
      </c>
      <c r="G19" s="127">
        <v>-4219.0200000000004</v>
      </c>
      <c r="H19" s="128">
        <v>-380099.61000000022</v>
      </c>
      <c r="I19" s="126">
        <v>-2993236.8399999989</v>
      </c>
      <c r="J19" s="127">
        <v>-5674145.2800000012</v>
      </c>
      <c r="K19" s="128">
        <v>41331.97</v>
      </c>
      <c r="L19" s="126">
        <v>-9052.99</v>
      </c>
      <c r="M19" s="127">
        <v>-145483.23000000001</v>
      </c>
      <c r="N19" s="18"/>
      <c r="Q19" s="21"/>
      <c r="R19" s="23"/>
    </row>
    <row r="20" spans="2:18" ht="14.25" outlineLevel="1" x14ac:dyDescent="0.3">
      <c r="B20" s="130" t="s">
        <v>73</v>
      </c>
      <c r="C20" s="131"/>
      <c r="D20" s="132"/>
      <c r="E20" s="126">
        <v>0</v>
      </c>
      <c r="F20" s="126">
        <v>0</v>
      </c>
      <c r="G20" s="127">
        <v>0</v>
      </c>
      <c r="H20" s="128">
        <v>0</v>
      </c>
      <c r="I20" s="126">
        <v>0</v>
      </c>
      <c r="J20" s="127">
        <v>0</v>
      </c>
      <c r="K20" s="128">
        <v>0</v>
      </c>
      <c r="L20" s="126">
        <v>0</v>
      </c>
      <c r="M20" s="127">
        <v>0</v>
      </c>
      <c r="N20" s="18"/>
      <c r="Q20" s="21"/>
      <c r="R20" s="23"/>
    </row>
    <row r="21" spans="2:18" ht="14.25" outlineLevel="1" x14ac:dyDescent="0.3">
      <c r="B21" s="130" t="s">
        <v>72</v>
      </c>
      <c r="C21" s="131"/>
      <c r="D21" s="132"/>
      <c r="E21" s="126">
        <v>3356.55</v>
      </c>
      <c r="F21" s="126">
        <v>-2290.9</v>
      </c>
      <c r="G21" s="127">
        <v>-23771.33</v>
      </c>
      <c r="H21" s="128">
        <v>-5461897.6500000013</v>
      </c>
      <c r="I21" s="126">
        <v>-17415789.980000004</v>
      </c>
      <c r="J21" s="127">
        <v>-31970941.149999999</v>
      </c>
      <c r="K21" s="128">
        <v>115743.34</v>
      </c>
      <c r="L21" s="126">
        <v>-78995.820000000007</v>
      </c>
      <c r="M21" s="127">
        <v>-819700.97</v>
      </c>
      <c r="N21" s="18"/>
      <c r="Q21" s="21"/>
      <c r="R21" s="23"/>
    </row>
    <row r="22" spans="2:18" ht="14.25" outlineLevel="1" x14ac:dyDescent="0.3">
      <c r="B22" s="130" t="s">
        <v>71</v>
      </c>
      <c r="C22" s="131"/>
      <c r="D22" s="132"/>
      <c r="E22" s="126">
        <v>277.58</v>
      </c>
      <c r="F22" s="126">
        <v>450.31</v>
      </c>
      <c r="G22" s="127">
        <v>-774.03</v>
      </c>
      <c r="H22" s="128">
        <v>-13410.010000000018</v>
      </c>
      <c r="I22" s="126">
        <v>-212472.7099999999</v>
      </c>
      <c r="J22" s="127">
        <v>-1041037.6199999998</v>
      </c>
      <c r="K22" s="128">
        <v>9571.6</v>
      </c>
      <c r="L22" s="126">
        <v>15001.38</v>
      </c>
      <c r="M22" s="127">
        <v>-26691.11</v>
      </c>
      <c r="N22" s="18"/>
      <c r="Q22" s="21"/>
      <c r="R22" s="23"/>
    </row>
    <row r="23" spans="2:18" ht="14.25" outlineLevel="1" x14ac:dyDescent="0.3">
      <c r="B23" s="130" t="s">
        <v>70</v>
      </c>
      <c r="C23" s="131"/>
      <c r="D23" s="132"/>
      <c r="E23" s="126">
        <v>-0.02</v>
      </c>
      <c r="F23" s="126">
        <v>-616.25</v>
      </c>
      <c r="G23" s="127">
        <v>-4241.25</v>
      </c>
      <c r="H23" s="128">
        <v>-1340340.5900000001</v>
      </c>
      <c r="I23" s="126">
        <v>-2839789.35</v>
      </c>
      <c r="J23" s="127">
        <v>-5046089.3500000006</v>
      </c>
      <c r="K23" s="128">
        <v>0</v>
      </c>
      <c r="L23" s="126">
        <v>0</v>
      </c>
      <c r="M23" s="127">
        <v>0</v>
      </c>
      <c r="N23" s="18"/>
      <c r="Q23" s="21"/>
      <c r="R23" s="23"/>
    </row>
    <row r="24" spans="2:18" ht="14.25" outlineLevel="1" x14ac:dyDescent="0.3">
      <c r="B24" s="130" t="s">
        <v>69</v>
      </c>
      <c r="C24" s="131"/>
      <c r="D24" s="132"/>
      <c r="E24" s="126">
        <v>18.86</v>
      </c>
      <c r="F24" s="126">
        <v>-85.77</v>
      </c>
      <c r="G24" s="127">
        <v>-306.88</v>
      </c>
      <c r="H24" s="128">
        <v>-96262.88</v>
      </c>
      <c r="I24" s="126">
        <v>-267766.07999999996</v>
      </c>
      <c r="J24" s="127">
        <v>-420383.5700000003</v>
      </c>
      <c r="K24" s="128">
        <v>884.57</v>
      </c>
      <c r="L24" s="126">
        <v>-3267.5</v>
      </c>
      <c r="M24" s="127">
        <v>-12284.03</v>
      </c>
      <c r="N24" s="18"/>
      <c r="Q24" s="21"/>
      <c r="R24" s="23"/>
    </row>
    <row r="25" spans="2:18" ht="14.25" outlineLevel="1" x14ac:dyDescent="0.3">
      <c r="B25" s="130" t="s">
        <v>68</v>
      </c>
      <c r="C25" s="131"/>
      <c r="D25" s="132"/>
      <c r="E25" s="126">
        <v>2.62</v>
      </c>
      <c r="F25" s="126">
        <v>8.0500000000000007</v>
      </c>
      <c r="G25" s="127">
        <v>-9.66</v>
      </c>
      <c r="H25" s="128">
        <v>-1000.0000000000008</v>
      </c>
      <c r="I25" s="126">
        <v>-1000.0000000000019</v>
      </c>
      <c r="J25" s="127">
        <v>-12999.999999999996</v>
      </c>
      <c r="K25" s="128">
        <v>90.13</v>
      </c>
      <c r="L25" s="126">
        <v>277.36</v>
      </c>
      <c r="M25" s="127">
        <v>-333.31</v>
      </c>
      <c r="N25" s="18"/>
      <c r="Q25" s="21"/>
      <c r="R25" s="23"/>
    </row>
    <row r="26" spans="2:18" ht="14.25" outlineLevel="1" x14ac:dyDescent="0.3">
      <c r="B26" s="130" t="s">
        <v>67</v>
      </c>
      <c r="C26" s="131"/>
      <c r="D26" s="132"/>
      <c r="E26" s="126">
        <v>3.89</v>
      </c>
      <c r="F26" s="126">
        <v>-12.35</v>
      </c>
      <c r="G26" s="127">
        <v>-12.91</v>
      </c>
      <c r="H26" s="128">
        <v>-976.44000000000256</v>
      </c>
      <c r="I26" s="126">
        <v>-27916.660000000022</v>
      </c>
      <c r="J26" s="127">
        <v>-28303.889999999978</v>
      </c>
      <c r="K26" s="128">
        <v>155.72</v>
      </c>
      <c r="L26" s="126">
        <v>-479</v>
      </c>
      <c r="M26" s="127">
        <v>-501.67</v>
      </c>
      <c r="N26" s="18"/>
      <c r="Q26" s="21"/>
      <c r="R26" s="23"/>
    </row>
    <row r="27" spans="2:18" ht="14.25" outlineLevel="1" x14ac:dyDescent="0.3">
      <c r="B27" s="130" t="s">
        <v>66</v>
      </c>
      <c r="C27" s="131"/>
      <c r="D27" s="132"/>
      <c r="E27" s="126">
        <v>5220.8</v>
      </c>
      <c r="F27" s="126">
        <v>-3394.61</v>
      </c>
      <c r="G27" s="127">
        <v>-13872.77</v>
      </c>
      <c r="H27" s="128">
        <v>-4.3655745685100555E-10</v>
      </c>
      <c r="I27" s="126">
        <v>-11558000</v>
      </c>
      <c r="J27" s="127">
        <v>-18658000.000000015</v>
      </c>
      <c r="K27" s="128">
        <v>180027.38</v>
      </c>
      <c r="L27" s="126">
        <v>-117055.52</v>
      </c>
      <c r="M27" s="127">
        <v>-478371.31</v>
      </c>
      <c r="N27" s="18"/>
      <c r="Q27" s="21"/>
      <c r="R27" s="23"/>
    </row>
    <row r="28" spans="2:18" ht="14.25" outlineLevel="1" x14ac:dyDescent="0.3">
      <c r="B28" s="130" t="s">
        <v>65</v>
      </c>
      <c r="C28" s="131"/>
      <c r="D28" s="132"/>
      <c r="E28" s="126">
        <v>23.16</v>
      </c>
      <c r="F28" s="126">
        <v>-61.56</v>
      </c>
      <c r="G28" s="127">
        <v>-61.56</v>
      </c>
      <c r="H28" s="128">
        <v>6.8212102632969618E-13</v>
      </c>
      <c r="I28" s="126">
        <v>-83984.939999999944</v>
      </c>
      <c r="J28" s="127">
        <v>-83984.939999999944</v>
      </c>
      <c r="K28" s="128">
        <v>931.45</v>
      </c>
      <c r="L28" s="126">
        <v>-2387.92</v>
      </c>
      <c r="M28" s="127">
        <v>-2387.92</v>
      </c>
      <c r="N28" s="18"/>
      <c r="Q28" s="21"/>
      <c r="R28" s="23"/>
    </row>
    <row r="29" spans="2:18" ht="14.25" outlineLevel="1" x14ac:dyDescent="0.3">
      <c r="B29" s="130" t="s">
        <v>64</v>
      </c>
      <c r="C29" s="131"/>
      <c r="D29" s="132"/>
      <c r="E29" s="126">
        <v>0.03</v>
      </c>
      <c r="F29" s="126">
        <v>7.0000000000000007E-2</v>
      </c>
      <c r="G29" s="127">
        <v>-0.05</v>
      </c>
      <c r="H29" s="128">
        <v>-2.2204460492503131E-16</v>
      </c>
      <c r="I29" s="126">
        <v>-1.7763568394002505E-15</v>
      </c>
      <c r="J29" s="127">
        <v>-78.449999999999989</v>
      </c>
      <c r="K29" s="128">
        <v>0.91</v>
      </c>
      <c r="L29" s="126">
        <v>2.34</v>
      </c>
      <c r="M29" s="127">
        <v>-2.2999999999999998</v>
      </c>
      <c r="N29" s="18"/>
      <c r="Q29" s="21"/>
      <c r="R29" s="23"/>
    </row>
    <row r="30" spans="2:18" x14ac:dyDescent="0.25">
      <c r="B30" s="294" t="s">
        <v>17</v>
      </c>
      <c r="C30" s="295"/>
      <c r="D30" s="296"/>
      <c r="E30" s="123">
        <v>-4337.79</v>
      </c>
      <c r="F30" s="123">
        <v>540.26</v>
      </c>
      <c r="G30" s="124">
        <v>8838.9699999999993</v>
      </c>
      <c r="H30" s="125">
        <v>-988321.86000000034</v>
      </c>
      <c r="I30" s="123">
        <v>6264645.1499999939</v>
      </c>
      <c r="J30" s="124">
        <v>11887850.629999986</v>
      </c>
      <c r="K30" s="125">
        <v>-149579.19</v>
      </c>
      <c r="L30" s="123">
        <v>18629.48</v>
      </c>
      <c r="M30" s="124">
        <v>304791.87</v>
      </c>
      <c r="N30" s="18"/>
      <c r="Q30" s="21"/>
      <c r="R30" s="23"/>
    </row>
    <row r="31" spans="2:18" ht="14.25" hidden="1" outlineLevel="1" x14ac:dyDescent="0.3">
      <c r="B31" s="297" t="s">
        <v>18</v>
      </c>
      <c r="C31" s="298"/>
      <c r="D31" s="119" t="s">
        <v>84</v>
      </c>
      <c r="E31" s="138"/>
      <c r="F31" s="138"/>
      <c r="G31" s="139"/>
      <c r="H31" s="140"/>
      <c r="I31" s="138"/>
      <c r="J31" s="139"/>
      <c r="K31" s="191"/>
      <c r="L31" s="141"/>
      <c r="M31" s="142"/>
      <c r="N31" s="18"/>
      <c r="Q31" s="21"/>
      <c r="R31" s="23"/>
    </row>
    <row r="32" spans="2:18" s="39" customFormat="1" hidden="1" outlineLevel="1" x14ac:dyDescent="0.25">
      <c r="B32" s="129" t="s">
        <v>92</v>
      </c>
      <c r="C32" s="133"/>
      <c r="D32" s="134">
        <v>1</v>
      </c>
      <c r="E32" s="138">
        <v>0</v>
      </c>
      <c r="F32" s="138">
        <v>0</v>
      </c>
      <c r="G32" s="139">
        <v>0</v>
      </c>
      <c r="H32" s="140">
        <v>0</v>
      </c>
      <c r="I32" s="138">
        <v>0</v>
      </c>
      <c r="J32" s="139">
        <v>0</v>
      </c>
      <c r="K32" s="191">
        <v>0</v>
      </c>
      <c r="L32" s="141">
        <v>0</v>
      </c>
      <c r="M32" s="142">
        <v>0</v>
      </c>
      <c r="N32" s="194"/>
      <c r="P32" s="65"/>
      <c r="Q32" s="40"/>
      <c r="R32" s="41"/>
    </row>
    <row r="33" spans="2:18" s="39" customFormat="1" hidden="1" outlineLevel="1" x14ac:dyDescent="0.25">
      <c r="B33" s="129" t="s">
        <v>93</v>
      </c>
      <c r="C33" s="133"/>
      <c r="D33" s="134">
        <v>1</v>
      </c>
      <c r="E33" s="138">
        <v>0</v>
      </c>
      <c r="F33" s="138">
        <v>0</v>
      </c>
      <c r="G33" s="139">
        <v>0</v>
      </c>
      <c r="H33" s="140">
        <v>0</v>
      </c>
      <c r="I33" s="138">
        <v>0</v>
      </c>
      <c r="J33" s="139">
        <v>0</v>
      </c>
      <c r="K33" s="191">
        <v>0</v>
      </c>
      <c r="L33" s="141">
        <v>0</v>
      </c>
      <c r="M33" s="142">
        <v>0</v>
      </c>
      <c r="N33" s="194"/>
      <c r="P33" s="65"/>
      <c r="Q33" s="40"/>
      <c r="R33" s="41"/>
    </row>
    <row r="34" spans="2:18" s="39" customFormat="1" hidden="1" outlineLevel="1" x14ac:dyDescent="0.25">
      <c r="B34" s="129" t="s">
        <v>94</v>
      </c>
      <c r="C34" s="133"/>
      <c r="D34" s="134">
        <v>1</v>
      </c>
      <c r="E34" s="138">
        <v>0</v>
      </c>
      <c r="F34" s="138">
        <v>0</v>
      </c>
      <c r="G34" s="139">
        <v>0</v>
      </c>
      <c r="H34" s="140">
        <v>0</v>
      </c>
      <c r="I34" s="138">
        <v>0</v>
      </c>
      <c r="J34" s="139">
        <v>0</v>
      </c>
      <c r="K34" s="191">
        <v>0</v>
      </c>
      <c r="L34" s="141">
        <v>0</v>
      </c>
      <c r="M34" s="142">
        <v>0</v>
      </c>
      <c r="N34" s="194"/>
      <c r="P34" s="65"/>
      <c r="Q34" s="40"/>
      <c r="R34" s="41"/>
    </row>
    <row r="35" spans="2:18" s="39" customFormat="1" hidden="1" outlineLevel="1" x14ac:dyDescent="0.25">
      <c r="B35" s="129" t="s">
        <v>95</v>
      </c>
      <c r="C35" s="133"/>
      <c r="D35" s="134">
        <v>1</v>
      </c>
      <c r="E35" s="138">
        <v>0</v>
      </c>
      <c r="F35" s="138">
        <v>0</v>
      </c>
      <c r="G35" s="139">
        <v>0</v>
      </c>
      <c r="H35" s="140">
        <v>0</v>
      </c>
      <c r="I35" s="138">
        <v>0</v>
      </c>
      <c r="J35" s="139">
        <v>0</v>
      </c>
      <c r="K35" s="191">
        <v>0</v>
      </c>
      <c r="L35" s="141">
        <v>0</v>
      </c>
      <c r="M35" s="142">
        <v>0</v>
      </c>
      <c r="N35" s="194"/>
      <c r="P35" s="65"/>
      <c r="Q35" s="40"/>
      <c r="R35" s="41"/>
    </row>
    <row r="36" spans="2:18" s="39" customFormat="1" hidden="1" outlineLevel="1" x14ac:dyDescent="0.25">
      <c r="B36" s="129" t="s">
        <v>96</v>
      </c>
      <c r="C36" s="133"/>
      <c r="D36" s="134">
        <v>1</v>
      </c>
      <c r="E36" s="138">
        <v>-4337.79</v>
      </c>
      <c r="F36" s="138">
        <v>540.26</v>
      </c>
      <c r="G36" s="139">
        <v>8838.9699999999993</v>
      </c>
      <c r="H36" s="140">
        <v>-988321.86000000034</v>
      </c>
      <c r="I36" s="138">
        <v>6264645.1499999939</v>
      </c>
      <c r="J36" s="139">
        <v>11887850.629999986</v>
      </c>
      <c r="K36" s="191">
        <v>-149579.19</v>
      </c>
      <c r="L36" s="141">
        <v>18629.48</v>
      </c>
      <c r="M36" s="142">
        <v>304791.87</v>
      </c>
      <c r="N36" s="194"/>
      <c r="P36" s="65"/>
      <c r="Q36" s="40"/>
      <c r="R36" s="41"/>
    </row>
    <row r="37" spans="2:18" s="39" customFormat="1" hidden="1" outlineLevel="1" x14ac:dyDescent="0.25">
      <c r="B37" s="129" t="s">
        <v>97</v>
      </c>
      <c r="C37" s="133"/>
      <c r="D37" s="134">
        <v>1</v>
      </c>
      <c r="E37" s="138">
        <v>0</v>
      </c>
      <c r="F37" s="138">
        <v>0</v>
      </c>
      <c r="G37" s="139">
        <v>0</v>
      </c>
      <c r="H37" s="140">
        <v>0</v>
      </c>
      <c r="I37" s="138">
        <v>0</v>
      </c>
      <c r="J37" s="139">
        <v>0</v>
      </c>
      <c r="K37" s="191">
        <v>0</v>
      </c>
      <c r="L37" s="141">
        <v>0</v>
      </c>
      <c r="M37" s="142">
        <v>0</v>
      </c>
      <c r="N37" s="194"/>
      <c r="P37" s="65"/>
      <c r="Q37" s="40"/>
      <c r="R37" s="41"/>
    </row>
    <row r="38" spans="2:18" s="39" customFormat="1" hidden="1" outlineLevel="1" x14ac:dyDescent="0.25">
      <c r="B38" s="129" t="s">
        <v>98</v>
      </c>
      <c r="C38" s="133"/>
      <c r="D38" s="134">
        <v>1</v>
      </c>
      <c r="E38" s="138">
        <v>0</v>
      </c>
      <c r="F38" s="138">
        <v>0</v>
      </c>
      <c r="G38" s="139">
        <v>0</v>
      </c>
      <c r="H38" s="140">
        <v>0</v>
      </c>
      <c r="I38" s="138">
        <v>0</v>
      </c>
      <c r="J38" s="139">
        <v>0</v>
      </c>
      <c r="K38" s="191">
        <v>0</v>
      </c>
      <c r="L38" s="141">
        <v>0</v>
      </c>
      <c r="M38" s="142">
        <v>0</v>
      </c>
      <c r="N38" s="194"/>
      <c r="P38" s="65"/>
      <c r="Q38" s="40"/>
      <c r="R38" s="41"/>
    </row>
    <row r="39" spans="2:18" s="39" customFormat="1" hidden="1" outlineLevel="1" x14ac:dyDescent="0.25">
      <c r="B39" s="129" t="s">
        <v>99</v>
      </c>
      <c r="C39" s="133"/>
      <c r="D39" s="134">
        <v>1</v>
      </c>
      <c r="E39" s="138">
        <v>0</v>
      </c>
      <c r="F39" s="138">
        <v>0</v>
      </c>
      <c r="G39" s="139">
        <v>0</v>
      </c>
      <c r="H39" s="140">
        <v>0</v>
      </c>
      <c r="I39" s="138">
        <v>0</v>
      </c>
      <c r="J39" s="139">
        <v>0</v>
      </c>
      <c r="K39" s="191">
        <v>0</v>
      </c>
      <c r="L39" s="141">
        <v>0</v>
      </c>
      <c r="M39" s="142">
        <v>0</v>
      </c>
      <c r="N39" s="194"/>
      <c r="P39" s="65"/>
      <c r="Q39" s="40"/>
      <c r="R39" s="41"/>
    </row>
    <row r="40" spans="2:18" s="39" customFormat="1" hidden="1" outlineLevel="1" x14ac:dyDescent="0.25">
      <c r="B40" s="129" t="s">
        <v>100</v>
      </c>
      <c r="C40" s="133"/>
      <c r="D40" s="134">
        <v>1</v>
      </c>
      <c r="E40" s="138">
        <v>0</v>
      </c>
      <c r="F40" s="138">
        <v>0</v>
      </c>
      <c r="G40" s="139">
        <v>0</v>
      </c>
      <c r="H40" s="140">
        <v>0</v>
      </c>
      <c r="I40" s="138">
        <v>0</v>
      </c>
      <c r="J40" s="139">
        <v>0</v>
      </c>
      <c r="K40" s="191">
        <v>0</v>
      </c>
      <c r="L40" s="141">
        <v>0</v>
      </c>
      <c r="M40" s="142">
        <v>0</v>
      </c>
      <c r="N40" s="194"/>
      <c r="P40" s="65"/>
      <c r="Q40" s="40"/>
      <c r="R40" s="41"/>
    </row>
    <row r="41" spans="2:18" s="39" customFormat="1" hidden="1" outlineLevel="1" x14ac:dyDescent="0.25">
      <c r="B41" s="129" t="s">
        <v>101</v>
      </c>
      <c r="C41" s="133"/>
      <c r="D41" s="134">
        <v>0</v>
      </c>
      <c r="E41" s="138">
        <v>0</v>
      </c>
      <c r="F41" s="138">
        <v>0</v>
      </c>
      <c r="G41" s="139">
        <v>0</v>
      </c>
      <c r="H41" s="140">
        <v>0</v>
      </c>
      <c r="I41" s="138">
        <v>0</v>
      </c>
      <c r="J41" s="139">
        <v>0</v>
      </c>
      <c r="K41" s="191">
        <v>0</v>
      </c>
      <c r="L41" s="141">
        <v>0</v>
      </c>
      <c r="M41" s="142">
        <v>0</v>
      </c>
      <c r="N41" s="194"/>
      <c r="P41" s="65"/>
      <c r="Q41" s="40"/>
      <c r="R41" s="41"/>
    </row>
    <row r="42" spans="2:18" ht="14.25" collapsed="1" x14ac:dyDescent="0.25">
      <c r="B42" s="285" t="s">
        <v>19</v>
      </c>
      <c r="C42" s="288" t="s">
        <v>20</v>
      </c>
      <c r="D42" s="289"/>
      <c r="E42" s="143">
        <f t="shared" ref="E42:L42" si="3">0+0</f>
        <v>0</v>
      </c>
      <c r="F42" s="143">
        <f t="shared" si="3"/>
        <v>0</v>
      </c>
      <c r="G42" s="144">
        <f t="shared" si="3"/>
        <v>0</v>
      </c>
      <c r="H42" s="145">
        <f t="shared" si="3"/>
        <v>0</v>
      </c>
      <c r="I42" s="143">
        <f t="shared" si="3"/>
        <v>0</v>
      </c>
      <c r="J42" s="144">
        <f t="shared" si="3"/>
        <v>0</v>
      </c>
      <c r="K42" s="145">
        <f t="shared" si="3"/>
        <v>0</v>
      </c>
      <c r="L42" s="143">
        <f t="shared" si="3"/>
        <v>0</v>
      </c>
      <c r="M42" s="144">
        <v>0</v>
      </c>
      <c r="N42" s="18"/>
      <c r="Q42" s="21"/>
      <c r="R42" s="23"/>
    </row>
    <row r="43" spans="2:18" ht="14.25" x14ac:dyDescent="0.25">
      <c r="B43" s="286"/>
      <c r="C43" s="290" t="s">
        <v>21</v>
      </c>
      <c r="D43" s="291"/>
      <c r="E43" s="101">
        <f t="shared" ref="E43:M43" si="4">SUM(E32:E41)</f>
        <v>-4337.79</v>
      </c>
      <c r="F43" s="101">
        <f t="shared" si="4"/>
        <v>540.26</v>
      </c>
      <c r="G43" s="102">
        <f t="shared" si="4"/>
        <v>8838.9699999999993</v>
      </c>
      <c r="H43" s="103">
        <f t="shared" si="4"/>
        <v>-988321.86000000034</v>
      </c>
      <c r="I43" s="101">
        <f t="shared" si="4"/>
        <v>6264645.1499999939</v>
      </c>
      <c r="J43" s="102">
        <f t="shared" si="4"/>
        <v>11887850.629999986</v>
      </c>
      <c r="K43" s="103">
        <f t="shared" si="4"/>
        <v>-149579.19</v>
      </c>
      <c r="L43" s="101">
        <f t="shared" si="4"/>
        <v>18629.48</v>
      </c>
      <c r="M43" s="102">
        <f t="shared" si="4"/>
        <v>304791.87</v>
      </c>
      <c r="N43" s="18"/>
      <c r="Q43" s="21"/>
      <c r="R43" s="23"/>
    </row>
    <row r="44" spans="2:18" ht="14.25" x14ac:dyDescent="0.25">
      <c r="B44" s="286"/>
      <c r="C44" s="290" t="s">
        <v>22</v>
      </c>
      <c r="D44" s="291"/>
      <c r="E44" s="101">
        <f t="shared" ref="E44:M44" si="5">E30</f>
        <v>-4337.79</v>
      </c>
      <c r="F44" s="101">
        <f t="shared" si="5"/>
        <v>540.26</v>
      </c>
      <c r="G44" s="102">
        <f t="shared" si="5"/>
        <v>8838.9699999999993</v>
      </c>
      <c r="H44" s="103">
        <f t="shared" si="5"/>
        <v>-988321.86000000034</v>
      </c>
      <c r="I44" s="101">
        <f t="shared" si="5"/>
        <v>6264645.1499999939</v>
      </c>
      <c r="J44" s="102">
        <f t="shared" si="5"/>
        <v>11887850.629999986</v>
      </c>
      <c r="K44" s="103">
        <f t="shared" si="5"/>
        <v>-149579.19</v>
      </c>
      <c r="L44" s="101">
        <f t="shared" si="5"/>
        <v>18629.48</v>
      </c>
      <c r="M44" s="102">
        <f t="shared" si="5"/>
        <v>304791.87</v>
      </c>
      <c r="N44" s="18"/>
      <c r="Q44" s="21"/>
      <c r="R44" s="23"/>
    </row>
    <row r="45" spans="2:18" ht="15" thickBot="1" x14ac:dyDescent="0.3">
      <c r="B45" s="287"/>
      <c r="C45" s="292" t="s">
        <v>23</v>
      </c>
      <c r="D45" s="293"/>
      <c r="E45" s="135">
        <f t="shared" ref="E45:M45" si="6">E42+E43-E44</f>
        <v>0</v>
      </c>
      <c r="F45" s="135">
        <f t="shared" si="6"/>
        <v>0</v>
      </c>
      <c r="G45" s="136">
        <f t="shared" si="6"/>
        <v>0</v>
      </c>
      <c r="H45" s="137">
        <f t="shared" si="6"/>
        <v>0</v>
      </c>
      <c r="I45" s="135">
        <f t="shared" si="6"/>
        <v>0</v>
      </c>
      <c r="J45" s="136">
        <f t="shared" si="6"/>
        <v>0</v>
      </c>
      <c r="K45" s="137">
        <f t="shared" si="6"/>
        <v>0</v>
      </c>
      <c r="L45" s="135">
        <f t="shared" si="6"/>
        <v>0</v>
      </c>
      <c r="M45" s="136">
        <f t="shared" si="6"/>
        <v>0</v>
      </c>
      <c r="N45" s="18"/>
      <c r="Q45" s="21"/>
      <c r="R45" s="23"/>
    </row>
    <row r="46" spans="2:18" ht="15" thickBot="1" x14ac:dyDescent="0.3">
      <c r="B46" s="187"/>
      <c r="C46" s="188"/>
      <c r="D46" s="188"/>
      <c r="E46" s="189"/>
      <c r="F46" s="189"/>
      <c r="G46" s="189"/>
      <c r="H46" s="189"/>
      <c r="I46" s="189"/>
      <c r="J46" s="189"/>
      <c r="K46" s="189"/>
      <c r="L46" s="189"/>
      <c r="M46" s="189"/>
      <c r="P46" s="66"/>
      <c r="Q46" s="21"/>
      <c r="R46" s="23"/>
    </row>
    <row r="47" spans="2:18" x14ac:dyDescent="0.25">
      <c r="B47" s="282" t="s">
        <v>24</v>
      </c>
      <c r="C47" s="283"/>
      <c r="D47" s="284"/>
      <c r="E47" s="149">
        <f t="shared" ref="E47:M47" si="7">E14+E15+E16+E30</f>
        <v>-5222.7699999999995</v>
      </c>
      <c r="F47" s="149">
        <f t="shared" si="7"/>
        <v>-57489.310000000005</v>
      </c>
      <c r="G47" s="150">
        <f t="shared" si="7"/>
        <v>-150717.66</v>
      </c>
      <c r="H47" s="151">
        <f t="shared" si="7"/>
        <v>-51984824.879999988</v>
      </c>
      <c r="I47" s="149">
        <f t="shared" si="7"/>
        <v>-123028989.06000003</v>
      </c>
      <c r="J47" s="150">
        <f t="shared" si="7"/>
        <v>-179914854.07999998</v>
      </c>
      <c r="K47" s="151">
        <f t="shared" si="7"/>
        <v>225491.33000000002</v>
      </c>
      <c r="L47" s="149">
        <f t="shared" si="7"/>
        <v>-350564.73999999993</v>
      </c>
      <c r="M47" s="150">
        <f t="shared" si="7"/>
        <v>-1409457.08</v>
      </c>
      <c r="N47" s="18"/>
      <c r="Q47" s="21"/>
      <c r="R47" s="23"/>
    </row>
    <row r="48" spans="2:18" x14ac:dyDescent="0.25">
      <c r="B48" s="38" t="s">
        <v>63</v>
      </c>
      <c r="C48" s="32"/>
      <c r="D48" s="33"/>
      <c r="E48" s="120">
        <v>0</v>
      </c>
      <c r="F48" s="120">
        <v>0</v>
      </c>
      <c r="G48" s="121">
        <v>0</v>
      </c>
      <c r="H48" s="122">
        <v>0</v>
      </c>
      <c r="I48" s="120">
        <v>0</v>
      </c>
      <c r="J48" s="121">
        <v>0</v>
      </c>
      <c r="K48" s="122">
        <v>0</v>
      </c>
      <c r="L48" s="120">
        <v>0</v>
      </c>
      <c r="M48" s="121">
        <v>0</v>
      </c>
      <c r="N48" s="18"/>
      <c r="Q48" s="21"/>
      <c r="R48" s="23"/>
    </row>
    <row r="49" spans="2:18" x14ac:dyDescent="0.25">
      <c r="B49" s="38" t="s">
        <v>62</v>
      </c>
      <c r="C49" s="32"/>
      <c r="D49" s="33"/>
      <c r="E49" s="120">
        <v>-6.28</v>
      </c>
      <c r="F49" s="120">
        <v>61.23</v>
      </c>
      <c r="G49" s="121">
        <v>162.19999999999999</v>
      </c>
      <c r="H49" s="122">
        <v>53511.729999999989</v>
      </c>
      <c r="I49" s="120">
        <v>149758.06000000011</v>
      </c>
      <c r="J49" s="121">
        <v>218180.40999999997</v>
      </c>
      <c r="K49" s="122">
        <v>-216.97</v>
      </c>
      <c r="L49" s="120">
        <v>2111.4499999999998</v>
      </c>
      <c r="M49" s="121">
        <v>5593.48</v>
      </c>
      <c r="N49" s="18"/>
      <c r="Q49" s="21"/>
      <c r="R49" s="23"/>
    </row>
    <row r="50" spans="2:18" x14ac:dyDescent="0.25">
      <c r="B50" s="38" t="s">
        <v>61</v>
      </c>
      <c r="C50" s="32"/>
      <c r="D50" s="33"/>
      <c r="E50" s="120">
        <v>0</v>
      </c>
      <c r="F50" s="120">
        <v>0</v>
      </c>
      <c r="G50" s="121">
        <v>0</v>
      </c>
      <c r="H50" s="122">
        <v>0</v>
      </c>
      <c r="I50" s="120">
        <v>0</v>
      </c>
      <c r="J50" s="121">
        <v>0</v>
      </c>
      <c r="K50" s="122">
        <v>0</v>
      </c>
      <c r="L50" s="120">
        <v>0</v>
      </c>
      <c r="M50" s="121">
        <v>0</v>
      </c>
      <c r="N50" s="18"/>
      <c r="Q50" s="21"/>
      <c r="R50" s="23"/>
    </row>
    <row r="51" spans="2:18" x14ac:dyDescent="0.25">
      <c r="B51" s="38" t="s">
        <v>60</v>
      </c>
      <c r="C51" s="32"/>
      <c r="D51" s="33"/>
      <c r="E51" s="120">
        <v>3403.47</v>
      </c>
      <c r="F51" s="120">
        <v>-15716.76</v>
      </c>
      <c r="G51" s="121">
        <v>-26429.91</v>
      </c>
      <c r="H51" s="122">
        <v>-6196156.3500000024</v>
      </c>
      <c r="I51" s="120">
        <v>-27588918.450000014</v>
      </c>
      <c r="J51" s="121">
        <v>-34893700.63000004</v>
      </c>
      <c r="K51" s="122">
        <v>118343.34</v>
      </c>
      <c r="L51" s="120">
        <v>-460957.43</v>
      </c>
      <c r="M51" s="121">
        <v>-803675.81</v>
      </c>
      <c r="N51" s="18"/>
      <c r="Q51" s="21"/>
      <c r="R51" s="23"/>
    </row>
    <row r="52" spans="2:18" x14ac:dyDescent="0.25">
      <c r="B52" s="38" t="s">
        <v>59</v>
      </c>
      <c r="C52" s="32"/>
      <c r="D52" s="33"/>
      <c r="E52" s="120">
        <v>0</v>
      </c>
      <c r="F52" s="120">
        <v>0</v>
      </c>
      <c r="G52" s="121">
        <v>0</v>
      </c>
      <c r="H52" s="122">
        <v>0</v>
      </c>
      <c r="I52" s="120">
        <v>0</v>
      </c>
      <c r="J52" s="121">
        <v>0</v>
      </c>
      <c r="K52" s="122">
        <v>0</v>
      </c>
      <c r="L52" s="120">
        <v>0</v>
      </c>
      <c r="M52" s="121">
        <v>0</v>
      </c>
      <c r="N52" s="18"/>
      <c r="Q52" s="21"/>
      <c r="R52" s="23"/>
    </row>
    <row r="53" spans="2:18" x14ac:dyDescent="0.25">
      <c r="B53" s="38" t="s">
        <v>85</v>
      </c>
      <c r="C53" s="32"/>
      <c r="D53" s="33"/>
      <c r="E53" s="120">
        <v>0</v>
      </c>
      <c r="F53" s="120">
        <v>0</v>
      </c>
      <c r="G53" s="121">
        <v>0</v>
      </c>
      <c r="H53" s="122">
        <v>0</v>
      </c>
      <c r="I53" s="120">
        <v>0</v>
      </c>
      <c r="J53" s="121">
        <v>0</v>
      </c>
      <c r="K53" s="122">
        <v>0</v>
      </c>
      <c r="L53" s="120">
        <v>0</v>
      </c>
      <c r="M53" s="121">
        <v>0</v>
      </c>
      <c r="N53" s="18"/>
      <c r="Q53" s="21"/>
      <c r="R53" s="23"/>
    </row>
    <row r="54" spans="2:18" x14ac:dyDescent="0.25">
      <c r="B54" s="38" t="s">
        <v>86</v>
      </c>
      <c r="C54" s="32"/>
      <c r="D54" s="33"/>
      <c r="E54" s="120">
        <v>0</v>
      </c>
      <c r="F54" s="120">
        <v>0</v>
      </c>
      <c r="G54" s="121">
        <v>0</v>
      </c>
      <c r="H54" s="122">
        <v>0</v>
      </c>
      <c r="I54" s="120">
        <v>0</v>
      </c>
      <c r="J54" s="121">
        <v>0</v>
      </c>
      <c r="K54" s="122">
        <v>0</v>
      </c>
      <c r="L54" s="120">
        <v>0</v>
      </c>
      <c r="M54" s="121">
        <v>0</v>
      </c>
      <c r="N54" s="18"/>
      <c r="Q54" s="21"/>
      <c r="R54" s="23"/>
    </row>
    <row r="55" spans="2:18" ht="15" x14ac:dyDescent="0.25">
      <c r="B55" s="268" t="s">
        <v>25</v>
      </c>
      <c r="C55" s="269"/>
      <c r="D55" s="270"/>
      <c r="E55" s="107">
        <f t="shared" ref="E55:M55" si="8">SUM(E47:E54)</f>
        <v>-1825.5799999999995</v>
      </c>
      <c r="F55" s="107">
        <f t="shared" si="8"/>
        <v>-73144.84</v>
      </c>
      <c r="G55" s="108">
        <f t="shared" si="8"/>
        <v>-176985.37</v>
      </c>
      <c r="H55" s="109">
        <f t="shared" si="8"/>
        <v>-58127469.499999993</v>
      </c>
      <c r="I55" s="107">
        <f t="shared" si="8"/>
        <v>-150468149.45000005</v>
      </c>
      <c r="J55" s="108">
        <f t="shared" si="8"/>
        <v>-214590374.30000001</v>
      </c>
      <c r="K55" s="109">
        <f t="shared" si="8"/>
        <v>343617.7</v>
      </c>
      <c r="L55" s="107">
        <f t="shared" si="8"/>
        <v>-809410.72</v>
      </c>
      <c r="M55" s="108">
        <f t="shared" si="8"/>
        <v>-2207539.41</v>
      </c>
      <c r="N55" s="18"/>
      <c r="Q55" s="21"/>
      <c r="R55" s="23"/>
    </row>
    <row r="56" spans="2:18" ht="15" x14ac:dyDescent="0.25">
      <c r="B56" s="268" t="s">
        <v>27</v>
      </c>
      <c r="C56" s="269"/>
      <c r="D56" s="270"/>
      <c r="E56" s="146">
        <v>7638.42</v>
      </c>
      <c r="F56" s="146">
        <v>7638.42</v>
      </c>
      <c r="G56" s="147">
        <v>7638.42</v>
      </c>
      <c r="H56" s="148">
        <v>10273196.469999995</v>
      </c>
      <c r="I56" s="146">
        <v>10273196.469999995</v>
      </c>
      <c r="J56" s="147">
        <v>10273196.469999995</v>
      </c>
      <c r="K56" s="148">
        <v>263393.84000000003</v>
      </c>
      <c r="L56" s="146">
        <v>263393.84000000003</v>
      </c>
      <c r="M56" s="147">
        <v>263393.84000000003</v>
      </c>
      <c r="N56" s="18"/>
      <c r="Q56" s="21"/>
      <c r="R56" s="23"/>
    </row>
    <row r="57" spans="2:18" ht="15" x14ac:dyDescent="0.25">
      <c r="B57" s="268" t="s">
        <v>28</v>
      </c>
      <c r="C57" s="269"/>
      <c r="D57" s="270"/>
      <c r="E57" s="107">
        <v>94971.72</v>
      </c>
      <c r="F57" s="107">
        <v>401228.45</v>
      </c>
      <c r="G57" s="108">
        <v>469722.72</v>
      </c>
      <c r="H57" s="109">
        <v>265545285.42000023</v>
      </c>
      <c r="I57" s="107">
        <v>585335773.09999979</v>
      </c>
      <c r="J57" s="108">
        <v>631747490.14000022</v>
      </c>
      <c r="K57" s="109">
        <v>3274886.27</v>
      </c>
      <c r="L57" s="107">
        <v>13835463.609999999</v>
      </c>
      <c r="M57" s="108">
        <v>16197335</v>
      </c>
      <c r="N57" s="18"/>
      <c r="Q57" s="21"/>
      <c r="R57" s="23"/>
    </row>
    <row r="58" spans="2:18" ht="15" x14ac:dyDescent="0.25">
      <c r="B58" s="246" t="s">
        <v>26</v>
      </c>
      <c r="C58" s="247"/>
      <c r="D58" s="248"/>
      <c r="E58" s="146">
        <v>0</v>
      </c>
      <c r="F58" s="146">
        <v>0</v>
      </c>
      <c r="G58" s="147">
        <v>0</v>
      </c>
      <c r="H58" s="148">
        <v>0</v>
      </c>
      <c r="I58" s="146">
        <v>0</v>
      </c>
      <c r="J58" s="147">
        <v>0</v>
      </c>
      <c r="K58" s="148">
        <v>0</v>
      </c>
      <c r="L58" s="146">
        <v>0</v>
      </c>
      <c r="M58" s="147">
        <v>0</v>
      </c>
      <c r="N58" s="18"/>
      <c r="Q58" s="21"/>
      <c r="R58" s="23"/>
    </row>
    <row r="59" spans="2:18" ht="15" collapsed="1" x14ac:dyDescent="0.25">
      <c r="B59" s="246" t="s">
        <v>33</v>
      </c>
      <c r="C59" s="247"/>
      <c r="D59" s="248"/>
      <c r="E59" s="146">
        <v>-20181.82</v>
      </c>
      <c r="F59" s="146">
        <v>-61069.38</v>
      </c>
      <c r="G59" s="147">
        <v>-61069.38</v>
      </c>
      <c r="H59" s="148">
        <v>-36933101.840000004</v>
      </c>
      <c r="I59" s="146">
        <v>-72658186.930000082</v>
      </c>
      <c r="J59" s="147">
        <v>-72658186.930000082</v>
      </c>
      <c r="K59" s="148">
        <v>0</v>
      </c>
      <c r="L59" s="146">
        <v>0</v>
      </c>
      <c r="M59" s="147">
        <v>0</v>
      </c>
      <c r="N59" s="18"/>
      <c r="Q59" s="21"/>
      <c r="R59" s="23"/>
    </row>
    <row r="60" spans="2:18" ht="15" x14ac:dyDescent="0.25">
      <c r="B60" s="268" t="s">
        <v>29</v>
      </c>
      <c r="C60" s="269"/>
      <c r="D60" s="270"/>
      <c r="E60" s="107">
        <f t="shared" ref="E60:M60" si="9">E9+E12+E55+E58+E56+E57+E59</f>
        <v>340143.06</v>
      </c>
      <c r="F60" s="107">
        <f t="shared" si="9"/>
        <v>340143.06</v>
      </c>
      <c r="G60" s="108">
        <f t="shared" si="9"/>
        <v>340143.06</v>
      </c>
      <c r="H60" s="109">
        <f t="shared" si="9"/>
        <v>485417846.49999928</v>
      </c>
      <c r="I60" s="107">
        <f t="shared" si="9"/>
        <v>485417846.49999869</v>
      </c>
      <c r="J60" s="108">
        <f t="shared" si="9"/>
        <v>485417846.49999917</v>
      </c>
      <c r="K60" s="109">
        <f t="shared" si="9"/>
        <v>17730315.869999997</v>
      </c>
      <c r="L60" s="107">
        <f t="shared" si="9"/>
        <v>17730315.869999997</v>
      </c>
      <c r="M60" s="108">
        <f t="shared" si="9"/>
        <v>17730315.870000001</v>
      </c>
      <c r="N60" s="18"/>
      <c r="Q60" s="21"/>
      <c r="R60" s="23"/>
    </row>
    <row r="61" spans="2:18" x14ac:dyDescent="0.25">
      <c r="B61" s="271" t="s">
        <v>30</v>
      </c>
      <c r="C61" s="274" t="s">
        <v>31</v>
      </c>
      <c r="D61" s="275"/>
      <c r="E61" s="152">
        <v>-40887.56</v>
      </c>
      <c r="F61" s="152">
        <v>0</v>
      </c>
      <c r="G61" s="153">
        <v>0</v>
      </c>
      <c r="H61" s="154">
        <v>-35725085.089999974</v>
      </c>
      <c r="I61" s="152">
        <v>0</v>
      </c>
      <c r="J61" s="153">
        <v>0</v>
      </c>
      <c r="K61" s="154">
        <v>0</v>
      </c>
      <c r="L61" s="152">
        <v>0</v>
      </c>
      <c r="M61" s="153">
        <v>0</v>
      </c>
      <c r="N61" s="18"/>
      <c r="Q61" s="24"/>
      <c r="R61" s="24"/>
    </row>
    <row r="62" spans="2:18" x14ac:dyDescent="0.25">
      <c r="B62" s="272"/>
      <c r="C62" s="59" t="s">
        <v>32</v>
      </c>
      <c r="D62" s="60"/>
      <c r="E62" s="155">
        <v>0</v>
      </c>
      <c r="F62" s="155">
        <v>0</v>
      </c>
      <c r="G62" s="156">
        <v>0</v>
      </c>
      <c r="H62" s="157">
        <v>0</v>
      </c>
      <c r="I62" s="155">
        <v>0</v>
      </c>
      <c r="J62" s="156">
        <v>0</v>
      </c>
      <c r="K62" s="157">
        <v>0</v>
      </c>
      <c r="L62" s="155">
        <v>0</v>
      </c>
      <c r="M62" s="156">
        <v>0</v>
      </c>
      <c r="N62" s="18"/>
      <c r="Q62" s="24"/>
      <c r="R62" s="24"/>
    </row>
    <row r="63" spans="2:18" x14ac:dyDescent="0.25">
      <c r="B63" s="272"/>
      <c r="C63" s="59" t="s">
        <v>33</v>
      </c>
      <c r="D63" s="60"/>
      <c r="E63" s="155">
        <v>-20181.82</v>
      </c>
      <c r="F63" s="155">
        <v>-61069.38</v>
      </c>
      <c r="G63" s="156">
        <v>-61069.38</v>
      </c>
      <c r="H63" s="157">
        <v>-36933101.840000004</v>
      </c>
      <c r="I63" s="155">
        <v>-72658186.930000082</v>
      </c>
      <c r="J63" s="156">
        <v>-72658186.930000082</v>
      </c>
      <c r="K63" s="157">
        <v>0</v>
      </c>
      <c r="L63" s="155">
        <v>0</v>
      </c>
      <c r="M63" s="156">
        <v>0</v>
      </c>
      <c r="N63" s="18"/>
      <c r="Q63" s="24"/>
      <c r="R63" s="24"/>
    </row>
    <row r="64" spans="2:18" x14ac:dyDescent="0.25">
      <c r="B64" s="272"/>
      <c r="C64" s="276" t="s">
        <v>34</v>
      </c>
      <c r="D64" s="277"/>
      <c r="E64" s="101">
        <f t="shared" ref="E64:M64" si="10">SUM(E61:E63)</f>
        <v>-61069.38</v>
      </c>
      <c r="F64" s="101">
        <f t="shared" si="10"/>
        <v>-61069.38</v>
      </c>
      <c r="G64" s="102">
        <f t="shared" si="10"/>
        <v>-61069.38</v>
      </c>
      <c r="H64" s="103">
        <f t="shared" si="10"/>
        <v>-72658186.929999977</v>
      </c>
      <c r="I64" s="101">
        <f t="shared" si="10"/>
        <v>-72658186.930000082</v>
      </c>
      <c r="J64" s="102">
        <f t="shared" si="10"/>
        <v>-72658186.930000082</v>
      </c>
      <c r="K64" s="103">
        <f t="shared" si="10"/>
        <v>0</v>
      </c>
      <c r="L64" s="101">
        <f t="shared" si="10"/>
        <v>0</v>
      </c>
      <c r="M64" s="102">
        <f t="shared" si="10"/>
        <v>0</v>
      </c>
      <c r="N64" s="18"/>
      <c r="Q64" s="24"/>
      <c r="R64" s="24"/>
    </row>
    <row r="65" spans="2:18" ht="14.25" thickBot="1" x14ac:dyDescent="0.3">
      <c r="B65" s="273"/>
      <c r="C65" s="278" t="s">
        <v>35</v>
      </c>
      <c r="D65" s="279"/>
      <c r="E65" s="158">
        <f t="shared" ref="E65:M65" si="11">E60-E64</f>
        <v>401212.44</v>
      </c>
      <c r="F65" s="158">
        <f t="shared" si="11"/>
        <v>401212.44</v>
      </c>
      <c r="G65" s="159">
        <f t="shared" si="11"/>
        <v>401212.44</v>
      </c>
      <c r="H65" s="160">
        <f t="shared" si="11"/>
        <v>558076033.42999923</v>
      </c>
      <c r="I65" s="158">
        <f t="shared" si="11"/>
        <v>558076033.42999876</v>
      </c>
      <c r="J65" s="159">
        <f t="shared" si="11"/>
        <v>558076033.42999923</v>
      </c>
      <c r="K65" s="160">
        <f t="shared" si="11"/>
        <v>17730315.869999997</v>
      </c>
      <c r="L65" s="158">
        <f t="shared" si="11"/>
        <v>17730315.869999997</v>
      </c>
      <c r="M65" s="159">
        <f t="shared" si="11"/>
        <v>17730315.870000001</v>
      </c>
      <c r="N65" s="18"/>
      <c r="Q65" s="24"/>
      <c r="R65" s="24"/>
    </row>
    <row r="66" spans="2:18" ht="15.75" thickBot="1" x14ac:dyDescent="0.3">
      <c r="B66" s="70"/>
      <c r="C66" s="76"/>
      <c r="D66" s="76"/>
      <c r="E66" s="37"/>
      <c r="F66" s="37"/>
      <c r="G66" s="37"/>
      <c r="H66" s="37"/>
      <c r="I66" s="37"/>
      <c r="J66" s="37"/>
      <c r="K66" s="37"/>
      <c r="L66" s="37"/>
      <c r="M66" s="42"/>
      <c r="N66" s="18"/>
      <c r="Q66" s="24"/>
      <c r="R66" s="24"/>
    </row>
    <row r="67" spans="2:18" s="22" customFormat="1" ht="15.75" thickBot="1" x14ac:dyDescent="0.3">
      <c r="B67" s="239" t="s">
        <v>36</v>
      </c>
      <c r="C67" s="280"/>
      <c r="D67" s="281"/>
      <c r="E67" s="261" t="str">
        <f>rngInvestorLP2</f>
        <v>Pravin Capital Aggregator, LP Allocation of Total Fund</v>
      </c>
      <c r="F67" s="262"/>
      <c r="G67" s="263"/>
      <c r="H67" s="261" t="str">
        <f>H8</f>
        <v>Total Fund (incl. GP Allocation)</v>
      </c>
      <c r="I67" s="262"/>
      <c r="J67" s="263"/>
      <c r="K67" s="261" t="str">
        <f>K8</f>
        <v>GP's Allocation of Total Fund</v>
      </c>
      <c r="L67" s="262"/>
      <c r="M67" s="263"/>
      <c r="N67" s="192"/>
      <c r="P67" s="62"/>
      <c r="Q67" s="25"/>
      <c r="R67" s="26"/>
    </row>
    <row r="68" spans="2:18" ht="15" x14ac:dyDescent="0.25">
      <c r="B68" s="265" t="s">
        <v>37</v>
      </c>
      <c r="C68" s="266"/>
      <c r="D68" s="267"/>
      <c r="E68" s="168">
        <v>2900000</v>
      </c>
      <c r="F68" s="161">
        <f>E68</f>
        <v>2900000</v>
      </c>
      <c r="G68" s="162">
        <f>E68</f>
        <v>2900000</v>
      </c>
      <c r="H68" s="168">
        <v>3900318801</v>
      </c>
      <c r="I68" s="161">
        <f>H68</f>
        <v>3900318801</v>
      </c>
      <c r="J68" s="162">
        <f>H68</f>
        <v>3900318801</v>
      </c>
      <c r="K68" s="168">
        <v>100000000</v>
      </c>
      <c r="L68" s="161">
        <f>K68</f>
        <v>100000000</v>
      </c>
      <c r="M68" s="162">
        <f>K68</f>
        <v>100000000</v>
      </c>
      <c r="N68" s="18"/>
    </row>
    <row r="69" spans="2:18" ht="15" x14ac:dyDescent="0.25">
      <c r="B69" s="246" t="s">
        <v>38</v>
      </c>
      <c r="C69" s="247"/>
      <c r="D69" s="248"/>
      <c r="E69" s="169">
        <f>2502395.3+0</f>
        <v>2502395.2999999998</v>
      </c>
      <c r="F69" s="170">
        <f>2900000+0</f>
        <v>2900000</v>
      </c>
      <c r="G69" s="163">
        <f>E68</f>
        <v>2900000</v>
      </c>
      <c r="H69" s="169">
        <f>2449824249+1066472300</f>
        <v>3516296549</v>
      </c>
      <c r="I69" s="170">
        <f>1965040000+1935277600</f>
        <v>3900317600</v>
      </c>
      <c r="J69" s="163">
        <f>H68</f>
        <v>3900318801</v>
      </c>
      <c r="K69" s="169">
        <f>86289493.3+0</f>
        <v>86289493.299999997</v>
      </c>
      <c r="L69" s="170">
        <f>100000000+0</f>
        <v>100000000</v>
      </c>
      <c r="M69" s="163">
        <f>K68</f>
        <v>100000000</v>
      </c>
      <c r="N69" s="18"/>
    </row>
    <row r="70" spans="2:18" x14ac:dyDescent="0.25">
      <c r="B70" s="56" t="s">
        <v>77</v>
      </c>
      <c r="C70" s="57"/>
      <c r="D70" s="58"/>
      <c r="E70" s="95">
        <v>74429.850000000006</v>
      </c>
      <c r="F70" s="96">
        <v>-333528.57</v>
      </c>
      <c r="G70" s="171">
        <v>-333528.57</v>
      </c>
      <c r="H70" s="95">
        <v>-38100099.999999978</v>
      </c>
      <c r="I70" s="96">
        <v>-432121150.99999923</v>
      </c>
      <c r="J70" s="171">
        <v>-432122351.99999923</v>
      </c>
      <c r="K70" s="95">
        <v>2566546.46</v>
      </c>
      <c r="L70" s="96">
        <v>-11500985.109999999</v>
      </c>
      <c r="M70" s="171">
        <v>-11500985.109999999</v>
      </c>
      <c r="N70" s="18"/>
    </row>
    <row r="71" spans="2:18" x14ac:dyDescent="0.25">
      <c r="B71" s="56" t="s">
        <v>78</v>
      </c>
      <c r="C71" s="57"/>
      <c r="D71" s="58"/>
      <c r="E71" s="95">
        <v>-2635.31</v>
      </c>
      <c r="F71" s="96">
        <v>7718.41</v>
      </c>
      <c r="G71" s="171">
        <v>7718.41</v>
      </c>
      <c r="H71" s="95">
        <v>1.6007106751203537E-10</v>
      </c>
      <c r="I71" s="96">
        <v>9999999.9999999963</v>
      </c>
      <c r="J71" s="171">
        <v>9999999.9999999963</v>
      </c>
      <c r="K71" s="95">
        <v>-90872.95</v>
      </c>
      <c r="L71" s="96">
        <v>266151.92</v>
      </c>
      <c r="M71" s="171">
        <v>266151.92</v>
      </c>
      <c r="N71" s="18"/>
    </row>
    <row r="72" spans="2:18" x14ac:dyDescent="0.25">
      <c r="B72" s="56" t="s">
        <v>79</v>
      </c>
      <c r="C72" s="57"/>
      <c r="D72" s="58"/>
      <c r="E72" s="95">
        <v>0</v>
      </c>
      <c r="F72" s="96">
        <v>0</v>
      </c>
      <c r="G72" s="171">
        <v>0</v>
      </c>
      <c r="H72" s="95">
        <v>0</v>
      </c>
      <c r="I72" s="96">
        <v>0</v>
      </c>
      <c r="J72" s="171">
        <v>0</v>
      </c>
      <c r="K72" s="95">
        <v>0</v>
      </c>
      <c r="L72" s="96">
        <v>0</v>
      </c>
      <c r="M72" s="171">
        <v>0</v>
      </c>
      <c r="N72" s="18"/>
    </row>
    <row r="73" spans="2:18" x14ac:dyDescent="0.25">
      <c r="B73" s="56" t="s">
        <v>80</v>
      </c>
      <c r="C73" s="57"/>
      <c r="D73" s="58"/>
      <c r="E73" s="95">
        <v>0</v>
      </c>
      <c r="F73" s="96">
        <v>0</v>
      </c>
      <c r="G73" s="171">
        <v>0</v>
      </c>
      <c r="H73" s="95">
        <v>0</v>
      </c>
      <c r="I73" s="96">
        <v>0</v>
      </c>
      <c r="J73" s="171">
        <v>0</v>
      </c>
      <c r="K73" s="95">
        <v>0</v>
      </c>
      <c r="L73" s="96">
        <v>0</v>
      </c>
      <c r="M73" s="171">
        <v>0</v>
      </c>
      <c r="N73" s="18"/>
    </row>
    <row r="74" spans="2:18" ht="15.75" thickBot="1" x14ac:dyDescent="0.35">
      <c r="B74" s="249" t="s">
        <v>39</v>
      </c>
      <c r="C74" s="250"/>
      <c r="D74" s="251"/>
      <c r="E74" s="165">
        <f t="shared" ref="E74:M74" si="12">SUM(E69:E73)</f>
        <v>2574189.84</v>
      </c>
      <c r="F74" s="166">
        <f t="shared" si="12"/>
        <v>2574189.8400000003</v>
      </c>
      <c r="G74" s="167">
        <f t="shared" si="12"/>
        <v>2574189.8400000003</v>
      </c>
      <c r="H74" s="165">
        <f t="shared" si="12"/>
        <v>3478196449</v>
      </c>
      <c r="I74" s="166">
        <f t="shared" si="12"/>
        <v>3478196449.000001</v>
      </c>
      <c r="J74" s="167">
        <f t="shared" si="12"/>
        <v>3478196449.000001</v>
      </c>
      <c r="K74" s="165">
        <f t="shared" si="12"/>
        <v>88765166.809999987</v>
      </c>
      <c r="L74" s="166">
        <f t="shared" si="12"/>
        <v>88765166.810000002</v>
      </c>
      <c r="M74" s="167">
        <f t="shared" si="12"/>
        <v>88765166.810000002</v>
      </c>
      <c r="N74" s="195"/>
      <c r="O74" s="20"/>
    </row>
    <row r="75" spans="2:18" ht="15" x14ac:dyDescent="0.25">
      <c r="B75" s="69"/>
      <c r="C75" s="77"/>
      <c r="D75" s="77"/>
      <c r="E75" s="43"/>
      <c r="F75" s="43"/>
      <c r="G75" s="43"/>
      <c r="H75" s="43"/>
      <c r="I75" s="43"/>
      <c r="J75" s="43"/>
      <c r="K75" s="43"/>
      <c r="L75" s="43"/>
      <c r="M75" s="43"/>
      <c r="N75" s="20"/>
      <c r="O75" s="20"/>
    </row>
    <row r="76" spans="2:18" s="22" customFormat="1" ht="15.75" hidden="1" outlineLevel="1" thickBot="1" x14ac:dyDescent="0.3">
      <c r="B76" s="61" t="s">
        <v>40</v>
      </c>
      <c r="C76" s="78"/>
      <c r="D76" s="79"/>
      <c r="E76" s="233" t="str">
        <f>rngInvestorLP2</f>
        <v>Pravin Capital Aggregator, LP Allocation of Total Fund</v>
      </c>
      <c r="F76" s="234"/>
      <c r="G76" s="235"/>
      <c r="H76" s="233" t="str">
        <f>H8</f>
        <v>Total Fund (incl. GP Allocation)</v>
      </c>
      <c r="I76" s="234"/>
      <c r="J76" s="235"/>
      <c r="K76" s="236" t="str">
        <f>K8</f>
        <v>GP's Allocation of Total Fund</v>
      </c>
      <c r="L76" s="237"/>
      <c r="M76" s="238"/>
      <c r="N76" s="192"/>
      <c r="P76" s="62"/>
    </row>
    <row r="77" spans="2:18" s="22" customFormat="1" hidden="1" outlineLevel="1" x14ac:dyDescent="0.25">
      <c r="B77" s="47" t="s">
        <v>87</v>
      </c>
      <c r="C77" s="48"/>
      <c r="D77" s="80"/>
      <c r="E77" s="95">
        <v>0</v>
      </c>
      <c r="F77" s="177">
        <v>0</v>
      </c>
      <c r="G77" s="164">
        <v>0</v>
      </c>
      <c r="H77" s="95">
        <v>0</v>
      </c>
      <c r="I77" s="177">
        <v>0</v>
      </c>
      <c r="J77" s="164">
        <v>0</v>
      </c>
      <c r="K77" s="95">
        <v>0</v>
      </c>
      <c r="L77" s="177">
        <v>0</v>
      </c>
      <c r="M77" s="164">
        <v>0</v>
      </c>
      <c r="N77" s="192"/>
      <c r="P77" s="62"/>
    </row>
    <row r="78" spans="2:18" s="22" customFormat="1" hidden="1" outlineLevel="1" x14ac:dyDescent="0.25">
      <c r="B78" s="47" t="s">
        <v>88</v>
      </c>
      <c r="C78" s="48"/>
      <c r="D78" s="80"/>
      <c r="E78" s="95">
        <v>0</v>
      </c>
      <c r="F78" s="177">
        <v>0</v>
      </c>
      <c r="G78" s="164">
        <v>0</v>
      </c>
      <c r="H78" s="95">
        <v>0</v>
      </c>
      <c r="I78" s="177">
        <v>0</v>
      </c>
      <c r="J78" s="164">
        <v>0</v>
      </c>
      <c r="K78" s="95">
        <v>0</v>
      </c>
      <c r="L78" s="177">
        <v>0</v>
      </c>
      <c r="M78" s="164">
        <v>0</v>
      </c>
      <c r="N78" s="192"/>
      <c r="P78" s="62"/>
    </row>
    <row r="79" spans="2:18" s="22" customFormat="1" hidden="1" outlineLevel="1" x14ac:dyDescent="0.25">
      <c r="B79" s="47" t="s">
        <v>89</v>
      </c>
      <c r="C79" s="48"/>
      <c r="D79" s="80"/>
      <c r="E79" s="95">
        <v>0</v>
      </c>
      <c r="F79" s="177">
        <v>0</v>
      </c>
      <c r="G79" s="164">
        <v>0</v>
      </c>
      <c r="H79" s="95">
        <v>0</v>
      </c>
      <c r="I79" s="177">
        <v>0</v>
      </c>
      <c r="J79" s="164">
        <v>0</v>
      </c>
      <c r="K79" s="95">
        <v>0</v>
      </c>
      <c r="L79" s="177">
        <v>0</v>
      </c>
      <c r="M79" s="164">
        <v>0</v>
      </c>
      <c r="N79" s="192"/>
      <c r="P79" s="62"/>
    </row>
    <row r="80" spans="2:18" s="22" customFormat="1" hidden="1" outlineLevel="1" x14ac:dyDescent="0.25">
      <c r="B80" s="47" t="s">
        <v>90</v>
      </c>
      <c r="C80" s="48"/>
      <c r="D80" s="80"/>
      <c r="E80" s="95">
        <v>0</v>
      </c>
      <c r="F80" s="177">
        <v>0</v>
      </c>
      <c r="G80" s="164">
        <v>0</v>
      </c>
      <c r="H80" s="95">
        <v>0</v>
      </c>
      <c r="I80" s="177">
        <v>0</v>
      </c>
      <c r="J80" s="164">
        <v>0</v>
      </c>
      <c r="K80" s="219"/>
      <c r="L80" s="220"/>
      <c r="M80" s="221"/>
      <c r="N80" s="192"/>
      <c r="P80" s="62"/>
    </row>
    <row r="81" spans="2:16" s="22" customFormat="1" hidden="1" outlineLevel="1" x14ac:dyDescent="0.25">
      <c r="B81" s="47" t="s">
        <v>91</v>
      </c>
      <c r="C81" s="48"/>
      <c r="D81" s="80"/>
      <c r="E81" s="95">
        <v>0</v>
      </c>
      <c r="F81" s="177">
        <v>0</v>
      </c>
      <c r="G81" s="164">
        <v>0</v>
      </c>
      <c r="H81" s="95">
        <v>0</v>
      </c>
      <c r="I81" s="177">
        <v>0</v>
      </c>
      <c r="J81" s="164">
        <v>0</v>
      </c>
      <c r="K81" s="219"/>
      <c r="L81" s="220"/>
      <c r="M81" s="221"/>
      <c r="N81" s="192"/>
      <c r="P81" s="62"/>
    </row>
    <row r="82" spans="2:16" s="22" customFormat="1" ht="14.25" hidden="1" outlineLevel="1" thickBot="1" x14ac:dyDescent="0.3">
      <c r="B82" s="44" t="s">
        <v>41</v>
      </c>
      <c r="C82" s="50"/>
      <c r="D82" s="81"/>
      <c r="E82" s="174">
        <f t="shared" ref="E82:J82" si="13">IF(H68=0,0,H82*E68/H68)</f>
        <v>0</v>
      </c>
      <c r="F82" s="174">
        <f t="shared" si="13"/>
        <v>0</v>
      </c>
      <c r="G82" s="175">
        <f t="shared" si="13"/>
        <v>0</v>
      </c>
      <c r="H82" s="176">
        <f t="shared" si="13"/>
        <v>0</v>
      </c>
      <c r="I82" s="174">
        <f t="shared" si="13"/>
        <v>0</v>
      </c>
      <c r="J82" s="175">
        <f t="shared" si="13"/>
        <v>0</v>
      </c>
      <c r="K82" s="100"/>
      <c r="L82" s="98"/>
      <c r="M82" s="99"/>
      <c r="N82" s="192"/>
      <c r="P82" s="62"/>
    </row>
    <row r="83" spans="2:16" ht="15.75" hidden="1" outlineLevel="1" x14ac:dyDescent="0.3">
      <c r="C83" s="82"/>
      <c r="D83" s="82"/>
      <c r="E83" s="29"/>
      <c r="F83" s="29"/>
      <c r="G83" s="29"/>
      <c r="H83" s="29"/>
      <c r="I83" s="29"/>
      <c r="J83" s="29"/>
      <c r="K83" s="29"/>
      <c r="L83" s="29"/>
      <c r="M83" s="29"/>
      <c r="N83" s="20"/>
      <c r="O83" s="20"/>
    </row>
    <row r="84" spans="2:16" ht="16.5" collapsed="1" thickBot="1" x14ac:dyDescent="0.35">
      <c r="B84" s="34" t="s">
        <v>42</v>
      </c>
      <c r="C84" s="82"/>
      <c r="D84" s="82"/>
      <c r="E84" s="29"/>
      <c r="F84" s="29"/>
      <c r="G84" s="29"/>
      <c r="H84" s="29"/>
      <c r="I84" s="29"/>
      <c r="J84" s="29"/>
      <c r="K84" s="29"/>
      <c r="L84" s="29"/>
      <c r="M84" s="29"/>
    </row>
    <row r="85" spans="2:16" s="22" customFormat="1" ht="14.25" thickBot="1" x14ac:dyDescent="0.3">
      <c r="B85" s="239" t="s">
        <v>43</v>
      </c>
      <c r="C85" s="240"/>
      <c r="D85" s="241"/>
      <c r="E85" s="242" t="str">
        <f>rngInvestorLP2</f>
        <v>Pravin Capital Aggregator, LP Allocation of Total Fund</v>
      </c>
      <c r="F85" s="243"/>
      <c r="G85" s="244"/>
      <c r="H85" s="230" t="s">
        <v>44</v>
      </c>
      <c r="I85" s="231"/>
      <c r="J85" s="232"/>
      <c r="K85" s="230" t="s">
        <v>45</v>
      </c>
      <c r="L85" s="231"/>
      <c r="M85" s="232"/>
      <c r="N85" s="192"/>
      <c r="P85" s="62"/>
    </row>
    <row r="86" spans="2:16" x14ac:dyDescent="0.25">
      <c r="B86" s="228" t="s">
        <v>46</v>
      </c>
      <c r="C86" s="45" t="s">
        <v>47</v>
      </c>
      <c r="D86" s="46"/>
      <c r="E86" s="178">
        <f>-(E14+E15)</f>
        <v>11878.08</v>
      </c>
      <c r="F86" s="179">
        <f>-(F14+F15)</f>
        <v>47125.020000000004</v>
      </c>
      <c r="G86" s="179">
        <f>-(G14+G15)</f>
        <v>105740.76000000001</v>
      </c>
      <c r="H86" s="178">
        <f>-(H14+H15-K14-K15)</f>
        <v>42149489.909999989</v>
      </c>
      <c r="I86" s="179">
        <f>-(I14+I15-L14-L15)</f>
        <v>86403107.680000022</v>
      </c>
      <c r="J86" s="180">
        <f>-(J14+J15-M14-M15)</f>
        <v>120036821.68999997</v>
      </c>
      <c r="K86" s="200"/>
      <c r="L86" s="201"/>
      <c r="M86" s="202"/>
      <c r="N86" s="18"/>
    </row>
    <row r="87" spans="2:16" x14ac:dyDescent="0.25">
      <c r="B87" s="228"/>
      <c r="C87" s="47" t="s">
        <v>48</v>
      </c>
      <c r="D87" s="48"/>
      <c r="E87" s="95">
        <v>-370.14</v>
      </c>
      <c r="F87" s="96">
        <v>4089.73</v>
      </c>
      <c r="G87" s="96">
        <v>8050.01</v>
      </c>
      <c r="H87" s="95">
        <v>2395305.23</v>
      </c>
      <c r="I87" s="96">
        <v>7799040.9500000011</v>
      </c>
      <c r="J87" s="97">
        <v>10233719.920000013</v>
      </c>
      <c r="K87" s="222"/>
      <c r="L87" s="223"/>
      <c r="M87" s="224"/>
      <c r="N87" s="18"/>
    </row>
    <row r="88" spans="2:16" x14ac:dyDescent="0.25">
      <c r="B88" s="228"/>
      <c r="C88" s="47" t="s">
        <v>49</v>
      </c>
      <c r="D88" s="48"/>
      <c r="E88" s="181">
        <f t="shared" ref="E88:J88" si="14">-E30</f>
        <v>4337.79</v>
      </c>
      <c r="F88" s="172">
        <f t="shared" si="14"/>
        <v>-540.26</v>
      </c>
      <c r="G88" s="172">
        <f t="shared" si="14"/>
        <v>-8838.9699999999993</v>
      </c>
      <c r="H88" s="181">
        <f t="shared" si="14"/>
        <v>988321.86000000034</v>
      </c>
      <c r="I88" s="172">
        <f t="shared" si="14"/>
        <v>-6264645.1499999939</v>
      </c>
      <c r="J88" s="173">
        <f t="shared" si="14"/>
        <v>-11887850.629999986</v>
      </c>
      <c r="K88" s="203"/>
      <c r="L88" s="204"/>
      <c r="M88" s="205"/>
      <c r="N88" s="18"/>
    </row>
    <row r="89" spans="2:16" x14ac:dyDescent="0.25">
      <c r="B89" s="228"/>
      <c r="C89" s="47" t="s">
        <v>50</v>
      </c>
      <c r="D89" s="48"/>
      <c r="E89" s="95">
        <v>0</v>
      </c>
      <c r="F89" s="96">
        <v>0</v>
      </c>
      <c r="G89" s="96">
        <v>0</v>
      </c>
      <c r="H89" s="95">
        <v>0</v>
      </c>
      <c r="I89" s="96">
        <v>0</v>
      </c>
      <c r="J89" s="97">
        <v>0</v>
      </c>
      <c r="K89" s="222"/>
      <c r="L89" s="223"/>
      <c r="M89" s="224"/>
      <c r="N89" s="18"/>
    </row>
    <row r="90" spans="2:16" ht="14.25" thickBot="1" x14ac:dyDescent="0.3">
      <c r="B90" s="229"/>
      <c r="C90" s="49" t="s">
        <v>33</v>
      </c>
      <c r="D90" s="50"/>
      <c r="E90" s="176">
        <f>-E63</f>
        <v>20181.82</v>
      </c>
      <c r="F90" s="174">
        <f>-F63</f>
        <v>61069.38</v>
      </c>
      <c r="G90" s="174">
        <f>-G63</f>
        <v>61069.38</v>
      </c>
      <c r="H90" s="176">
        <f>H63</f>
        <v>-36933101.840000004</v>
      </c>
      <c r="I90" s="174">
        <f>I63</f>
        <v>-72658186.930000082</v>
      </c>
      <c r="J90" s="175">
        <f>J63</f>
        <v>-72658186.930000082</v>
      </c>
      <c r="K90" s="206"/>
      <c r="L90" s="207"/>
      <c r="M90" s="208"/>
      <c r="N90" s="18"/>
    </row>
    <row r="91" spans="2:16" x14ac:dyDescent="0.25">
      <c r="B91" s="2" t="s">
        <v>81</v>
      </c>
      <c r="C91" s="18" t="s">
        <v>51</v>
      </c>
      <c r="D91" s="51"/>
      <c r="E91" s="181">
        <f t="shared" ref="E91:M91" si="15">SUM(E92:E99)</f>
        <v>-2475.64</v>
      </c>
      <c r="F91" s="172">
        <f t="shared" si="15"/>
        <v>685.9</v>
      </c>
      <c r="G91" s="172">
        <f t="shared" si="15"/>
        <v>10846.56</v>
      </c>
      <c r="H91" s="181">
        <f t="shared" si="15"/>
        <v>1569637.39</v>
      </c>
      <c r="I91" s="172">
        <f t="shared" si="15"/>
        <v>7703075.5400000038</v>
      </c>
      <c r="J91" s="173">
        <f t="shared" si="15"/>
        <v>14587939.980000017</v>
      </c>
      <c r="K91" s="209">
        <f t="shared" si="15"/>
        <v>0</v>
      </c>
      <c r="L91" s="210">
        <f t="shared" si="15"/>
        <v>0</v>
      </c>
      <c r="M91" s="211">
        <f t="shared" si="15"/>
        <v>0</v>
      </c>
      <c r="N91" s="18"/>
    </row>
    <row r="92" spans="2:16" ht="14.25" outlineLevel="1" x14ac:dyDescent="0.25">
      <c r="B92" s="2"/>
      <c r="C92" s="52" t="s">
        <v>102</v>
      </c>
      <c r="D92" s="53"/>
      <c r="E92" s="184">
        <v>0</v>
      </c>
      <c r="F92" s="185">
        <v>0</v>
      </c>
      <c r="G92" s="185">
        <v>0</v>
      </c>
      <c r="H92" s="184">
        <v>0</v>
      </c>
      <c r="I92" s="185">
        <v>0</v>
      </c>
      <c r="J92" s="186">
        <v>0</v>
      </c>
      <c r="K92" s="212">
        <v>0</v>
      </c>
      <c r="L92" s="213">
        <v>0</v>
      </c>
      <c r="M92" s="214">
        <v>0</v>
      </c>
      <c r="N92" s="18"/>
    </row>
    <row r="93" spans="2:16" ht="14.25" outlineLevel="1" x14ac:dyDescent="0.25">
      <c r="B93" s="2"/>
      <c r="C93" s="52" t="s">
        <v>103</v>
      </c>
      <c r="D93" s="53"/>
      <c r="E93" s="184">
        <v>-2475.64</v>
      </c>
      <c r="F93" s="185">
        <v>685.9</v>
      </c>
      <c r="G93" s="185">
        <v>10846.56</v>
      </c>
      <c r="H93" s="184">
        <v>1569637.39</v>
      </c>
      <c r="I93" s="185">
        <v>7703075.5400000038</v>
      </c>
      <c r="J93" s="186">
        <v>14587939.980000017</v>
      </c>
      <c r="K93" s="212">
        <v>0</v>
      </c>
      <c r="L93" s="213">
        <v>0</v>
      </c>
      <c r="M93" s="214">
        <v>0</v>
      </c>
      <c r="N93" s="18"/>
    </row>
    <row r="94" spans="2:16" ht="14.25" outlineLevel="1" x14ac:dyDescent="0.25">
      <c r="B94" s="2"/>
      <c r="C94" s="52" t="s">
        <v>104</v>
      </c>
      <c r="D94" s="53"/>
      <c r="E94" s="184">
        <v>0</v>
      </c>
      <c r="F94" s="185">
        <v>0</v>
      </c>
      <c r="G94" s="185">
        <v>0</v>
      </c>
      <c r="H94" s="184">
        <v>0</v>
      </c>
      <c r="I94" s="185">
        <v>0</v>
      </c>
      <c r="J94" s="186">
        <v>0</v>
      </c>
      <c r="K94" s="212">
        <v>0</v>
      </c>
      <c r="L94" s="213">
        <v>0</v>
      </c>
      <c r="M94" s="214">
        <v>0</v>
      </c>
      <c r="N94" s="18"/>
    </row>
    <row r="95" spans="2:16" ht="14.25" outlineLevel="1" x14ac:dyDescent="0.25">
      <c r="B95" s="2"/>
      <c r="C95" s="52" t="s">
        <v>105</v>
      </c>
      <c r="D95" s="53"/>
      <c r="E95" s="184">
        <v>0</v>
      </c>
      <c r="F95" s="185">
        <v>0</v>
      </c>
      <c r="G95" s="185">
        <v>0</v>
      </c>
      <c r="H95" s="184">
        <v>0</v>
      </c>
      <c r="I95" s="185">
        <v>0</v>
      </c>
      <c r="J95" s="186">
        <v>0</v>
      </c>
      <c r="K95" s="212">
        <v>0</v>
      </c>
      <c r="L95" s="213">
        <v>0</v>
      </c>
      <c r="M95" s="214">
        <v>0</v>
      </c>
      <c r="N95" s="18"/>
    </row>
    <row r="96" spans="2:16" ht="14.25" outlineLevel="1" x14ac:dyDescent="0.25">
      <c r="B96" s="2"/>
      <c r="C96" s="52" t="s">
        <v>106</v>
      </c>
      <c r="D96" s="53"/>
      <c r="E96" s="184">
        <v>0</v>
      </c>
      <c r="F96" s="185">
        <v>0</v>
      </c>
      <c r="G96" s="185">
        <v>0</v>
      </c>
      <c r="H96" s="184">
        <v>0</v>
      </c>
      <c r="I96" s="185">
        <v>0</v>
      </c>
      <c r="J96" s="186">
        <v>0</v>
      </c>
      <c r="K96" s="212">
        <v>0</v>
      </c>
      <c r="L96" s="213">
        <v>0</v>
      </c>
      <c r="M96" s="214">
        <v>0</v>
      </c>
      <c r="N96" s="18"/>
    </row>
    <row r="97" spans="2:37" ht="14.25" outlineLevel="1" x14ac:dyDescent="0.25">
      <c r="B97" s="2"/>
      <c r="C97" s="52" t="s">
        <v>107</v>
      </c>
      <c r="D97" s="53"/>
      <c r="E97" s="184">
        <v>0</v>
      </c>
      <c r="F97" s="185">
        <v>0</v>
      </c>
      <c r="G97" s="185">
        <v>0</v>
      </c>
      <c r="H97" s="184">
        <v>0</v>
      </c>
      <c r="I97" s="185">
        <v>0</v>
      </c>
      <c r="J97" s="186">
        <v>0</v>
      </c>
      <c r="K97" s="212">
        <v>0</v>
      </c>
      <c r="L97" s="213">
        <v>0</v>
      </c>
      <c r="M97" s="214">
        <v>0</v>
      </c>
      <c r="N97" s="18"/>
    </row>
    <row r="98" spans="2:37" ht="14.25" outlineLevel="1" x14ac:dyDescent="0.25">
      <c r="B98" s="2"/>
      <c r="C98" s="52" t="s">
        <v>108</v>
      </c>
      <c r="D98" s="53"/>
      <c r="E98" s="184">
        <v>0</v>
      </c>
      <c r="F98" s="185">
        <v>0</v>
      </c>
      <c r="G98" s="185">
        <v>0</v>
      </c>
      <c r="H98" s="184">
        <v>0</v>
      </c>
      <c r="I98" s="185">
        <v>0</v>
      </c>
      <c r="J98" s="186">
        <v>0</v>
      </c>
      <c r="K98" s="212">
        <v>0</v>
      </c>
      <c r="L98" s="213">
        <v>0</v>
      </c>
      <c r="M98" s="214">
        <v>0</v>
      </c>
      <c r="N98" s="18"/>
    </row>
    <row r="99" spans="2:37" ht="14.25" outlineLevel="1" x14ac:dyDescent="0.25">
      <c r="B99" s="2"/>
      <c r="C99" s="52" t="s">
        <v>109</v>
      </c>
      <c r="D99" s="53"/>
      <c r="E99" s="184">
        <v>0</v>
      </c>
      <c r="F99" s="185">
        <v>0</v>
      </c>
      <c r="G99" s="185">
        <v>0</v>
      </c>
      <c r="H99" s="184">
        <v>0</v>
      </c>
      <c r="I99" s="185">
        <v>0</v>
      </c>
      <c r="J99" s="186">
        <v>0</v>
      </c>
      <c r="K99" s="212">
        <v>0</v>
      </c>
      <c r="L99" s="213">
        <v>0</v>
      </c>
      <c r="M99" s="214">
        <v>0</v>
      </c>
      <c r="N99" s="18"/>
    </row>
    <row r="100" spans="2:37" ht="14.25" thickBot="1" x14ac:dyDescent="0.3">
      <c r="B100" s="1"/>
      <c r="C100" s="54" t="s">
        <v>52</v>
      </c>
      <c r="D100" s="55"/>
      <c r="E100" s="95">
        <v>0</v>
      </c>
      <c r="F100" s="96">
        <v>0</v>
      </c>
      <c r="G100" s="96">
        <v>0</v>
      </c>
      <c r="H100" s="182">
        <v>0</v>
      </c>
      <c r="I100" s="183">
        <v>0</v>
      </c>
      <c r="J100" s="190">
        <v>0</v>
      </c>
      <c r="K100" s="206">
        <v>0</v>
      </c>
      <c r="L100" s="207">
        <v>0</v>
      </c>
      <c r="M100" s="208">
        <v>0</v>
      </c>
      <c r="N100" s="18"/>
    </row>
    <row r="101" spans="2:37" s="113" customFormat="1" ht="15.75" thickBot="1" x14ac:dyDescent="0.3">
      <c r="B101" s="8" t="s">
        <v>53</v>
      </c>
      <c r="C101" s="7"/>
      <c r="D101" s="7"/>
      <c r="E101" s="215">
        <f t="shared" ref="E101:J101" si="16">SUM(E86:E91,E100)</f>
        <v>33551.910000000003</v>
      </c>
      <c r="F101" s="216">
        <f t="shared" si="16"/>
        <v>112429.76999999999</v>
      </c>
      <c r="G101" s="217">
        <f t="shared" si="16"/>
        <v>176867.74</v>
      </c>
      <c r="H101" s="215">
        <f t="shared" si="16"/>
        <v>10169652.549999982</v>
      </c>
      <c r="I101" s="216">
        <f t="shared" si="16"/>
        <v>22982392.089999955</v>
      </c>
      <c r="J101" s="217">
        <f t="shared" si="16"/>
        <v>60312444.029999942</v>
      </c>
      <c r="K101" s="215"/>
      <c r="L101" s="216"/>
      <c r="M101" s="217"/>
      <c r="N101" s="196"/>
      <c r="P101" s="114"/>
    </row>
    <row r="102" spans="2:37" ht="16.5" x14ac:dyDescent="0.25">
      <c r="B102" s="35"/>
      <c r="C102" s="36"/>
      <c r="D102" s="36"/>
      <c r="E102" s="5"/>
      <c r="F102" s="5"/>
      <c r="G102" s="5"/>
      <c r="H102" s="4"/>
      <c r="I102" s="4"/>
      <c r="J102" s="4"/>
      <c r="K102" s="3"/>
      <c r="L102" s="3"/>
      <c r="M102" s="3"/>
    </row>
    <row r="103" spans="2:37" s="22" customFormat="1" ht="13.5" customHeight="1" x14ac:dyDescent="0.25">
      <c r="B103" s="6" t="s">
        <v>54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P103" s="62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</row>
    <row r="104" spans="2:37" ht="27" customHeight="1" x14ac:dyDescent="0.25">
      <c r="B104" s="264" t="s">
        <v>55</v>
      </c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</row>
    <row r="105" spans="2:37" ht="40.5" customHeight="1" x14ac:dyDescent="0.25">
      <c r="B105" s="245" t="s">
        <v>83</v>
      </c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</row>
    <row r="106" spans="2:37" ht="13.5" customHeight="1" x14ac:dyDescent="0.25">
      <c r="B106" s="6" t="s">
        <v>56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</row>
    <row r="107" spans="2:37" ht="15.75" customHeight="1" x14ac:dyDescent="0.25">
      <c r="B107" s="255" t="s">
        <v>58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Z107" s="118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</row>
    <row r="108" spans="2:37" ht="14.25" thickBot="1" x14ac:dyDescent="0.3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2:37" ht="14.25" thickBot="1" x14ac:dyDescent="0.3">
      <c r="B109" s="256" t="s">
        <v>57</v>
      </c>
      <c r="C109" s="257"/>
      <c r="D109" s="27"/>
      <c r="E109" s="27"/>
      <c r="F109" s="27"/>
      <c r="G109" s="27"/>
      <c r="H109" s="27"/>
      <c r="I109" s="27"/>
      <c r="J109" s="27"/>
      <c r="K109" s="27"/>
      <c r="L109" s="27"/>
      <c r="M109" s="27"/>
    </row>
    <row r="110" spans="2:37" ht="15" thickBot="1" x14ac:dyDescent="0.3">
      <c r="B110" s="197"/>
      <c r="C110" s="197"/>
      <c r="D110" s="198"/>
      <c r="E110" s="198"/>
      <c r="F110" s="198"/>
      <c r="G110" s="198"/>
      <c r="H110" s="198"/>
      <c r="I110" s="198"/>
      <c r="J110" s="198"/>
      <c r="K110" s="198"/>
      <c r="L110" s="198"/>
      <c r="M110" s="198"/>
    </row>
    <row r="111" spans="2:37" ht="14.25" customHeight="1" x14ac:dyDescent="0.3">
      <c r="B111" s="258" t="s">
        <v>110</v>
      </c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60"/>
      <c r="Z111" s="67"/>
    </row>
    <row r="112" spans="2:37" ht="14.25" hidden="1" x14ac:dyDescent="0.3">
      <c r="B112" s="227"/>
      <c r="C112" s="227"/>
      <c r="D112" s="227"/>
      <c r="E112" s="227"/>
      <c r="F112" s="227"/>
      <c r="G112" s="227"/>
      <c r="H112" s="227"/>
      <c r="I112" s="227"/>
      <c r="J112" s="227"/>
      <c r="K112" s="227"/>
      <c r="L112" s="227"/>
      <c r="M112" s="227"/>
      <c r="Z112" s="67"/>
    </row>
    <row r="113" spans="2:26" ht="13.5" customHeight="1" x14ac:dyDescent="0.3">
      <c r="B113" s="324" t="s">
        <v>111</v>
      </c>
      <c r="C113" s="325"/>
      <c r="D113" s="325"/>
      <c r="E113" s="325"/>
      <c r="F113" s="325"/>
      <c r="G113" s="325"/>
      <c r="H113" s="325"/>
      <c r="I113" s="325"/>
      <c r="J113" s="325"/>
      <c r="K113" s="325"/>
      <c r="L113" s="325"/>
      <c r="M113" s="326"/>
      <c r="Z113" s="67"/>
    </row>
    <row r="114" spans="2:26" ht="14.25" thickBot="1" x14ac:dyDescent="0.3">
      <c r="B114" s="252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4"/>
      <c r="Z114" s="67"/>
    </row>
    <row r="115" spans="2:26" x14ac:dyDescent="0.25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</row>
  </sheetData>
  <mergeCells count="64">
    <mergeCell ref="B3:D5"/>
    <mergeCell ref="B7:M7"/>
    <mergeCell ref="B8:D8"/>
    <mergeCell ref="E8:G8"/>
    <mergeCell ref="H8:J8"/>
    <mergeCell ref="K8:M8"/>
    <mergeCell ref="B30:D30"/>
    <mergeCell ref="B31:C31"/>
    <mergeCell ref="B14:D14"/>
    <mergeCell ref="B16:D16"/>
    <mergeCell ref="B9:D9"/>
    <mergeCell ref="B10:D10"/>
    <mergeCell ref="B11:D11"/>
    <mergeCell ref="B12:D12"/>
    <mergeCell ref="B13:D13"/>
    <mergeCell ref="B47:D47"/>
    <mergeCell ref="B42:B45"/>
    <mergeCell ref="C42:D42"/>
    <mergeCell ref="C43:D43"/>
    <mergeCell ref="C44:D44"/>
    <mergeCell ref="C45:D45"/>
    <mergeCell ref="B61:B65"/>
    <mergeCell ref="C61:D61"/>
    <mergeCell ref="C64:D64"/>
    <mergeCell ref="C65:D65"/>
    <mergeCell ref="B67:D67"/>
    <mergeCell ref="B55:D55"/>
    <mergeCell ref="B58:D58"/>
    <mergeCell ref="B56:D56"/>
    <mergeCell ref="B57:D57"/>
    <mergeCell ref="B60:D60"/>
    <mergeCell ref="B59:D59"/>
    <mergeCell ref="E67:G67"/>
    <mergeCell ref="H67:J67"/>
    <mergeCell ref="K67:M67"/>
    <mergeCell ref="H85:J85"/>
    <mergeCell ref="B104:M104"/>
    <mergeCell ref="B68:D68"/>
    <mergeCell ref="B105:M105"/>
    <mergeCell ref="B69:D69"/>
    <mergeCell ref="B74:D74"/>
    <mergeCell ref="B114:M114"/>
    <mergeCell ref="B106:M106"/>
    <mergeCell ref="B107:M107"/>
    <mergeCell ref="B108:M108"/>
    <mergeCell ref="B109:C109"/>
    <mergeCell ref="B111:M111"/>
    <mergeCell ref="B113:M113"/>
    <mergeCell ref="K1:M2"/>
    <mergeCell ref="H1:J2"/>
    <mergeCell ref="E1:G2"/>
    <mergeCell ref="B101:D101"/>
    <mergeCell ref="B103:M103"/>
    <mergeCell ref="E102:G102"/>
    <mergeCell ref="H102:J102"/>
    <mergeCell ref="K102:M102"/>
    <mergeCell ref="B91:B100"/>
    <mergeCell ref="B86:B90"/>
    <mergeCell ref="K85:M85"/>
    <mergeCell ref="E76:G76"/>
    <mergeCell ref="H76:J76"/>
    <mergeCell ref="K76:M76"/>
    <mergeCell ref="B85:D85"/>
    <mergeCell ref="E85:G85"/>
  </mergeCells>
  <pageMargins left="0" right="0" top="0.5" bottom="0.5" header="0.3" footer="0.3"/>
  <pageSetup scale="50" fitToHeight="100" orientation="landscape" r:id="rId1"/>
  <headerFooter>
    <oddFooter>&amp;L&amp;"Times New Roman,Regular"&amp;8ILPA Fee Reporting Template (v. 21.04.30.01)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d7f0ba-156e-4c35-8297-e8a6901ce1b5" xsi:nil="true"/>
    <lcf76f155ced4ddcb4097134ff3c332f xmlns="cbaa5a12-a677-4808-9faa-0fc6d214e8ab">
      <Terms xmlns="http://schemas.microsoft.com/office/infopath/2007/PartnerControls"/>
    </lcf76f155ced4ddcb4097134ff3c332f>
    <FolderType xmlns="68d7f0ba-156e-4c35-8297-e8a6901ce1b5" xsi:nil="true"/>
    <Get_x0020_Page_x0020_Count xmlns="cbaa5a12-a677-4808-9faa-0fc6d214e8ab" xsi:nil="true"/>
    <bc4be99b1a954bdca07758cc8338a952 xmlns="68d7f0ba-156e-4c35-8297-e8a6901ce1b5">
      <Terms xmlns="http://schemas.microsoft.com/office/infopath/2007/PartnerControls"/>
    </bc4be99b1a954bdca07758cc8338a952>
    <e8634f60c687474da24b16f1296c9346 xmlns="68d7f0ba-156e-4c35-8297-e8a6901ce1b5">
      <Terms xmlns="http://schemas.microsoft.com/office/infopath/2007/PartnerControls"/>
    </e8634f60c687474da24b16f1296c9346>
    <Deal_x0020_Captain xmlns="68d7f0ba-156e-4c35-8297-e8a6901ce1b5">
      <UserInfo>
        <DisplayName/>
        <AccountId xsi:nil="true"/>
        <AccountType/>
      </UserInfo>
    </Deal_x0020_Captain>
    <DealCloudID xmlns="68d7f0ba-156e-4c35-8297-e8a6901ce1b5" xsi:nil="true"/>
    <Page_x0020_Count xmlns="cbaa5a12-a677-4808-9faa-0fc6d214e8ab" xsi:nil="true"/>
    <f22a235491864f58a5c8b1962e4fca90 xmlns="68d7f0ba-156e-4c35-8297-e8a6901ce1b5">
      <Terms xmlns="http://schemas.microsoft.com/office/infopath/2007/PartnerControls"/>
    </f22a235491864f58a5c8b1962e4fca90>
    <DealStatus xmlns="68d7f0ba-156e-4c35-8297-e8a6901ce1b5" xsi:nil="true"/>
    <cd5661e6fc3d4d35b21a27bbb33a199d xmlns="68d7f0ba-156e-4c35-8297-e8a6901ce1b5">
      <Terms xmlns="http://schemas.microsoft.com/office/infopath/2007/PartnerControls"/>
    </cd5661e6fc3d4d35b21a27bbb33a199d>
    <ia7eea611ea4422dbe20cc8c9c437e2e xmlns="68d7f0ba-156e-4c35-8297-e8a6901ce1b5">
      <Terms xmlns="http://schemas.microsoft.com/office/infopath/2007/PartnerControls"/>
    </ia7eea611ea4422dbe20cc8c9c437e2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D1030195B254EB875E4F7055BCD18" ma:contentTypeVersion="31" ma:contentTypeDescription="Create a new document." ma:contentTypeScope="" ma:versionID="4debcaf8d7ae866a0cf8dbaa48c223f4">
  <xsd:schema xmlns:xsd="http://www.w3.org/2001/XMLSchema" xmlns:xs="http://www.w3.org/2001/XMLSchema" xmlns:p="http://schemas.microsoft.com/office/2006/metadata/properties" xmlns:ns2="68d7f0ba-156e-4c35-8297-e8a6901ce1b5" xmlns:ns3="4654cf01-04d4-49d8-87ce-c14332fe8b97" xmlns:ns4="cbaa5a12-a677-4808-9faa-0fc6d214e8ab" targetNamespace="http://schemas.microsoft.com/office/2006/metadata/properties" ma:root="true" ma:fieldsID="9cdc208e899c6372987f7af26ae4594b" ns2:_="" ns3:_="" ns4:_="">
    <xsd:import namespace="68d7f0ba-156e-4c35-8297-e8a6901ce1b5"/>
    <xsd:import namespace="4654cf01-04d4-49d8-87ce-c14332fe8b97"/>
    <xsd:import namespace="cbaa5a12-a677-4808-9faa-0fc6d214e8ab"/>
    <xsd:element name="properties">
      <xsd:complexType>
        <xsd:sequence>
          <xsd:element name="documentManagement">
            <xsd:complexType>
              <xsd:all>
                <xsd:element ref="ns2:DealCloudID" minOccurs="0"/>
                <xsd:element ref="ns2:bc4be99b1a954bdca07758cc8338a952" minOccurs="0"/>
                <xsd:element ref="ns2:TaxCatchAll" minOccurs="0"/>
                <xsd:element ref="ns2:ia7eea611ea4422dbe20cc8c9c437e2e" minOccurs="0"/>
                <xsd:element ref="ns2:cd5661e6fc3d4d35b21a27bbb33a199d" minOccurs="0"/>
                <xsd:element ref="ns2:f22a235491864f58a5c8b1962e4fca90" minOccurs="0"/>
                <xsd:element ref="ns2:Deal_x0020_Captain" minOccurs="0"/>
                <xsd:element ref="ns2:e8634f60c687474da24b16f1296c9346" minOccurs="0"/>
                <xsd:element ref="ns2:FolderType" minOccurs="0"/>
                <xsd:element ref="ns2:DealStatus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SearchProperties" minOccurs="0"/>
                <xsd:element ref="ns4:Page_x0020_Count" minOccurs="0"/>
                <xsd:element ref="ns4:Get_x0020_Page_x0020_Count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7f0ba-156e-4c35-8297-e8a6901ce1b5" elementFormDefault="qualified">
    <xsd:import namespace="http://schemas.microsoft.com/office/2006/documentManagement/types"/>
    <xsd:import namespace="http://schemas.microsoft.com/office/infopath/2007/PartnerControls"/>
    <xsd:element name="DealCloudID" ma:index="8" nillable="true" ma:displayName="DealCloudID" ma:decimals="0" ma:indexed="true" ma:internalName="DealCloudID">
      <xsd:simpleType>
        <xsd:restriction base="dms:Number"/>
      </xsd:simpleType>
    </xsd:element>
    <xsd:element name="bc4be99b1a954bdca07758cc8338a952" ma:index="10" nillable="true" ma:taxonomy="true" ma:internalName="bc4be99b1a954bdca07758cc8338a952" ma:taxonomyFieldName="Sector" ma:displayName="Sector" ma:indexed="true" ma:default="" ma:fieldId="{bc4be99b-1a95-4bdc-a077-58cc8338a952}" ma:sspId="5d17a22a-32d5-468f-99ea-1fa98cc18720" ma:termSetId="94b6fdde-700d-4a8c-8364-621d39eb7f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043b04b8-87e9-43e5-b377-810e6a36e8af}" ma:internalName="TaxCatchAll" ma:showField="CatchAllData" ma:web="4654cf01-04d4-49d8-87ce-c14332fe8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a7eea611ea4422dbe20cc8c9c437e2e" ma:index="13" nillable="true" ma:taxonomy="true" ma:internalName="ia7eea611ea4422dbe20cc8c9c437e2e" ma:taxonomyFieldName="Fund" ma:displayName="Fund" ma:indexed="true" ma:default="" ma:fieldId="{2a7eea61-1ea4-422d-be20-cc8c9c437e2e}" ma:sspId="5d17a22a-32d5-468f-99ea-1fa98cc18720" ma:termSetId="db891aa5-98f4-4e5c-b357-1a8e8998692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d5661e6fc3d4d35b21a27bbb33a199d" ma:index="15" nillable="true" ma:taxonomy="true" ma:internalName="cd5661e6fc3d4d35b21a27bbb33a199d" ma:taxonomyFieldName="Triton_x0020_Land" ma:displayName="Triton Land" ma:indexed="true" ma:default="" ma:fieldId="{cd5661e6-fc3d-4d35-b21a-27bbb33a199d}" ma:sspId="5d17a22a-32d5-468f-99ea-1fa98cc18720" ma:termSetId="63520b1f-c1a3-42d1-bcdf-cfe594911a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2a235491864f58a5c8b1962e4fca90" ma:index="17" nillable="true" ma:taxonomy="true" ma:internalName="f22a235491864f58a5c8b1962e4fca90" ma:taxonomyFieldName="Super_x0020_Sector" ma:displayName="Super Sector" ma:default="" ma:fieldId="{f22a2354-9186-4f58-a5c8-b1962e4fca90}" ma:taxonomyMulti="true" ma:sspId="5d17a22a-32d5-468f-99ea-1fa98cc18720" ma:termSetId="bf5efd21-1d9a-4018-b9c9-359e7261d8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al_x0020_Captain" ma:index="18" nillable="true" ma:displayName="Deal Captain" ma:list="UserInfo" ma:internalName="Deal_x0020_Captai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8634f60c687474da24b16f1296c9346" ma:index="20" nillable="true" ma:taxonomy="true" ma:internalName="e8634f60c687474da24b16f1296c9346" ma:taxonomyFieldName="Strategy" ma:displayName="Strategy" ma:indexed="true" ma:default="" ma:fieldId="{e8634f60-c687-474d-a24b-16f1296c9346}" ma:sspId="5d17a22a-32d5-468f-99ea-1fa98cc18720" ma:termSetId="df04c166-9d28-4d22-ae75-8709a80302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olderType" ma:index="21" nillable="true" ma:displayName="Folder Type" ma:description="Column used to tag top level folders e.g. SCREENING, DISCONTINUED etc" ma:indexed="true" ma:internalName="FolderType">
      <xsd:simpleType>
        <xsd:restriction base="dms:Text">
          <xsd:maxLength value="255"/>
        </xsd:restriction>
      </xsd:simpleType>
    </xsd:element>
    <xsd:element name="DealStatus" ma:index="22" nillable="true" ma:displayName="DealStatus" ma:indexed="true" ma:internalName="Deal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4cf01-04d4-49d8-87ce-c14332fe8b97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a5a12-a677-4808-9faa-0fc6d214e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5d17a22a-32d5-468f-99ea-1fa98cc187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ge_x0020_Count" ma:index="36" nillable="true" ma:displayName="Page Count" ma:internalName="Page_x0020_Count">
      <xsd:simpleType>
        <xsd:restriction base="dms:Text">
          <xsd:maxLength value="255"/>
        </xsd:restriction>
      </xsd:simpleType>
    </xsd:element>
    <xsd:element name="Get_x0020_Page_x0020_Count" ma:index="37" nillable="true" ma:displayName="Get Page Count" ma:internalName="Get_x0020_Page_x0020_Count">
      <xsd:simpleType>
        <xsd:restriction base="dms:Text">
          <xsd:maxLength value="255"/>
        </xsd:restriction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4E124-F98C-4F64-9149-BA46641E3A03}">
  <ds:schemaRefs>
    <ds:schemaRef ds:uri="http://purl.org/dc/elements/1.1/"/>
    <ds:schemaRef ds:uri="http://schemas.microsoft.com/office/2006/metadata/properties"/>
    <ds:schemaRef ds:uri="008318fa-2588-4fc3-855d-5932d0c2e43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8d91a2e9-bfa4-4294-9bac-e6c96dc22096"/>
    <ds:schemaRef ds:uri="502a1e1a-6100-4cb9-8132-6d558ddb427b"/>
    <ds:schemaRef ds:uri="http://schemas.microsoft.com/sharepoint/v3"/>
    <ds:schemaRef ds:uri="http://www.w3.org/XML/1998/namespace"/>
    <ds:schemaRef ds:uri="68d7f0ba-156e-4c35-8297-e8a6901ce1b5"/>
    <ds:schemaRef ds:uri="cbaa5a12-a677-4808-9faa-0fc6d214e8ab"/>
  </ds:schemaRefs>
</ds:datastoreItem>
</file>

<file path=customXml/itemProps2.xml><?xml version="1.0" encoding="utf-8"?>
<ds:datastoreItem xmlns:ds="http://schemas.openxmlformats.org/officeDocument/2006/customXml" ds:itemID="{18EA90DE-8B98-48E7-949E-93EAF34372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A26664-DA1E-41F1-8390-C3A6E383A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d7f0ba-156e-4c35-8297-e8a6901ce1b5"/>
    <ds:schemaRef ds:uri="4654cf01-04d4-49d8-87ce-c14332fe8b97"/>
    <ds:schemaRef ds:uri="cbaa5a12-a677-4808-9faa-0fc6d214e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61</vt:i4>
      </vt:variant>
    </vt:vector>
  </HeadingPairs>
  <TitlesOfParts>
    <vt:vector size="62" baseType="lpstr">
      <vt:lpstr>ILPA</vt:lpstr>
      <vt:lpstr>ILPA!Print_Area</vt:lpstr>
      <vt:lpstr>ILPA!Print_Titles</vt:lpstr>
      <vt:lpstr>ILPA!rngA1BeginningIncentive</vt:lpstr>
      <vt:lpstr>ILPA!rngA1BeginningNav</vt:lpstr>
      <vt:lpstr>ILPA!rngA3Miscellaneous</vt:lpstr>
      <vt:lpstr>ILPA!rngB1CapitalizedFees</vt:lpstr>
      <vt:lpstr>ILPA!rngB1CategoriesReimbursements</vt:lpstr>
      <vt:lpstr>ILPA!rngB1CategoriesTotal</vt:lpstr>
      <vt:lpstr>ILPA!rngB1PartnershipExpense</vt:lpstr>
      <vt:lpstr>ILPA!rngCatetoriesReceivedTotal</vt:lpstr>
      <vt:lpstr>ILPA!rngColFoot2</vt:lpstr>
      <vt:lpstr>ILPA!rngColFootnotesClear</vt:lpstr>
      <vt:lpstr>ILPA!rngColLpInvestor</vt:lpstr>
      <vt:lpstr>ILPA!rngColOffsetLPs</vt:lpstr>
      <vt:lpstr>ILPA!rngColOffsetPct</vt:lpstr>
      <vt:lpstr>ILPA!rngColPeriodGPsLTD</vt:lpstr>
      <vt:lpstr>ILPA!rngColPeriodGPsQTD</vt:lpstr>
      <vt:lpstr>ILPA!rngColPeriodGPsYTD</vt:lpstr>
      <vt:lpstr>ILPA!rngColPeriodLPsLTD</vt:lpstr>
      <vt:lpstr>ILPA!rngColPeriodLPsQTD</vt:lpstr>
      <vt:lpstr>ILPA!rngColPeriodLPsYTD</vt:lpstr>
      <vt:lpstr>ILPA!rngColPeriodLTD</vt:lpstr>
      <vt:lpstr>ILPA!rngColPeriodQTD</vt:lpstr>
      <vt:lpstr>ILPA!rngColPeriodYTD</vt:lpstr>
      <vt:lpstr>ILPA!rngDateCurrentPeriodStart</vt:lpstr>
      <vt:lpstr>ILPA!rngDateCurrentYearStart</vt:lpstr>
      <vt:lpstr>ILPA!rngDateInceptionStart</vt:lpstr>
      <vt:lpstr>ILPA!rngDatePeriodEnd</vt:lpstr>
      <vt:lpstr>ILPA!rngEntity</vt:lpstr>
      <vt:lpstr>ILPA!rngFootnote5</vt:lpstr>
      <vt:lpstr>ILPA!rngFootnoteHeader</vt:lpstr>
      <vt:lpstr>ILPA!rngFootnoteInsert1</vt:lpstr>
      <vt:lpstr>ILPA!rngFootnoteInsert2</vt:lpstr>
      <vt:lpstr>ILPA!rngIncentiveAllocation</vt:lpstr>
      <vt:lpstr>ILPA!rngIncentiveAllocationAccrued</vt:lpstr>
      <vt:lpstr>ILPA!rngIncentiveEndingNAV</vt:lpstr>
      <vt:lpstr>ILPA!rngInvestorGP</vt:lpstr>
      <vt:lpstr>ILPA!rngInvestorID</vt:lpstr>
      <vt:lpstr>ILPA!rngInvestorLP</vt:lpstr>
      <vt:lpstr>ILPA!rngInvestorLP2</vt:lpstr>
      <vt:lpstr>ILPA!rngLeCurrency</vt:lpstr>
      <vt:lpstr>ILPA!rngManagementFeeRebate</vt:lpstr>
      <vt:lpstr>ILPA!rngMgtFeesGrossOffsets</vt:lpstr>
      <vt:lpstr>ILPA!rngOffsetCategoriesTotal</vt:lpstr>
      <vt:lpstr>ILPA!rngPartnershipExpenses</vt:lpstr>
      <vt:lpstr>ILPA!rngPlacementFees</vt:lpstr>
      <vt:lpstr>ILPA!rngRealizedGains</vt:lpstr>
      <vt:lpstr>ILPA!rngReconUnapplied</vt:lpstr>
      <vt:lpstr>ILPA!rngRowA1Offsets</vt:lpstr>
      <vt:lpstr>ILPA!rngRowContributions</vt:lpstr>
      <vt:lpstr>ILPA!rngRowDistributions</vt:lpstr>
      <vt:lpstr>ILPA!rngSyndicationCosts</vt:lpstr>
      <vt:lpstr>ILPA!rngUnappliedOffBegin</vt:lpstr>
      <vt:lpstr>ILPA!rngUnfundedAdjustments</vt:lpstr>
      <vt:lpstr>ILPA!rngUnfundedBeginning</vt:lpstr>
      <vt:lpstr>ILPA!rngUnfundedContributions</vt:lpstr>
      <vt:lpstr>ILPA!rngUnfundedDistributions</vt:lpstr>
      <vt:lpstr>ILPA!rngUnfundedEnding</vt:lpstr>
      <vt:lpstr>ILPA!rngUnfundedExpired</vt:lpstr>
      <vt:lpstr>ILPA!rngUnfundedTotal</vt:lpstr>
      <vt:lpstr>ILPA!rngUnrealizedGains</vt:lpstr>
    </vt:vector>
  </TitlesOfParts>
  <Manager/>
  <Company>SunGard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Potter, Lizbeth</dc:creator>
  <cp:keywords/>
  <dc:description/>
  <cp:lastModifiedBy>Pravin Bhosale (Vara)</cp:lastModifiedBy>
  <cp:lastPrinted>2021-04-29T14:33:54Z</cp:lastPrinted>
  <dcterms:created xsi:type="dcterms:W3CDTF">2016-06-14T18:45:42Z</dcterms:created>
  <dcterms:modified xsi:type="dcterms:W3CDTF">2026-03-25T11:42:44Z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0x0101009A9D1030195B254EB875E4F7055BCD18</vt:lpwstr>
  </property>
  <property fmtid="{D5CDD505-2E9C-101B-9397-08002B2CF9AE}" pid="3" name="_dlc_DocIdItemGuid">
    <vt:lpwstr>a71a49ce-301e-4b59-9231-5e3abef68112</vt:lpwstr>
  </property>
</Properties>
</file>